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9- Septiembre/"/>
    </mc:Choice>
  </mc:AlternateContent>
  <xr:revisionPtr revIDLastSave="233" documentId="8_{CFBAA63C-4CDD-4984-B11D-B9823E19C8F3}" xr6:coauthVersionLast="47" xr6:coauthVersionMax="47" xr10:uidLastSave="{A485DDD2-3DB9-431B-A40B-987CBFD61041}"/>
  <bookViews>
    <workbookView xWindow="-110" yWindow="-110" windowWidth="19420" windowHeight="1030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2 Presupuesto Aprobado-Ejec " sheetId="2" r:id="rId3"/>
    <sheet name="P3 Ejecucion" sheetId="46" r:id="rId4"/>
    <sheet name="Ene" sheetId="36" state="hidden" r:id="rId5"/>
    <sheet name="Feb" sheetId="80" state="hidden" r:id="rId6"/>
    <sheet name="Cuadro Gastos 2024 JM (2)" sheetId="64" state="hidden" r:id="rId7"/>
    <sheet name="Cuadro Gastos 2024 JM Reform" sheetId="75" state="hidden" r:id="rId8"/>
  </sheets>
  <definedNames>
    <definedName name="_xlnm._FilterDatabase" localSheetId="4" hidden="1">Ene!$A$1:$C$232</definedName>
    <definedName name="_xlnm._FilterDatabase" localSheetId="5" hidden="1">Feb!$A$1:$C$232</definedName>
    <definedName name="Interruptor" comment="Lista para selección de encendido y apagado parametros.">#REF!</definedName>
    <definedName name="_xlnm.Print_Area" localSheetId="2">'P2 Presupuesto Aprobado-Ejec '!$C$1:$R$113</definedName>
    <definedName name="_xlnm.Print_Area" localSheetId="3">'P3 Ejecucion'!$A$1:$P$119</definedName>
    <definedName name="Sexo">#REF!</definedName>
    <definedName name="Tabla17" localSheetId="6">#REF!</definedName>
    <definedName name="Tabla17">#REF!</definedName>
  </definedNames>
  <calcPr calcId="191028"/>
  <pivotCaches>
    <pivotCache cacheId="62" r:id="rId9"/>
    <pivotCache cacheId="6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2" i="2" l="1"/>
  <c r="L81" i="46"/>
  <c r="R73" i="2"/>
  <c r="R74" i="2"/>
  <c r="M82" i="2"/>
  <c r="K81" i="46"/>
  <c r="J81" i="46"/>
  <c r="L82" i="2"/>
  <c r="I7" i="46"/>
  <c r="I81" i="46"/>
  <c r="K82" i="2"/>
  <c r="P7" i="46"/>
  <c r="P81" i="46"/>
  <c r="P61" i="46"/>
  <c r="I82" i="2"/>
  <c r="R82" i="2"/>
  <c r="R15" i="2"/>
  <c r="R77" i="2"/>
  <c r="R76" i="2"/>
  <c r="R75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0" i="2"/>
  <c r="R14" i="2"/>
  <c r="R13" i="2"/>
  <c r="R12" i="2"/>
  <c r="R11" i="2"/>
  <c r="R9" i="2"/>
  <c r="R8" i="2"/>
  <c r="P77" i="46"/>
  <c r="P76" i="46"/>
  <c r="P75" i="46"/>
  <c r="P74" i="46"/>
  <c r="P73" i="46"/>
  <c r="P71" i="46"/>
  <c r="P70" i="46"/>
  <c r="P69" i="46"/>
  <c r="P68" i="46"/>
  <c r="P67" i="46"/>
  <c r="P66" i="46"/>
  <c r="P65" i="46"/>
  <c r="P64" i="46"/>
  <c r="P63" i="46"/>
  <c r="P62" i="46"/>
  <c r="P59" i="46"/>
  <c r="P58" i="46"/>
  <c r="P57" i="46"/>
  <c r="P56" i="46"/>
  <c r="P55" i="46"/>
  <c r="P54" i="46"/>
  <c r="P53" i="46"/>
  <c r="P52" i="46"/>
  <c r="P51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3" i="46"/>
  <c r="P32" i="46"/>
  <c r="P31" i="46"/>
  <c r="P30" i="46"/>
  <c r="P29" i="46"/>
  <c r="P28" i="46"/>
  <c r="P27" i="46"/>
  <c r="P26" i="46"/>
  <c r="P25" i="46"/>
  <c r="P23" i="46"/>
  <c r="P22" i="46"/>
  <c r="P21" i="46"/>
  <c r="P20" i="46"/>
  <c r="P19" i="46"/>
  <c r="P18" i="46"/>
  <c r="P17" i="46"/>
  <c r="P16" i="46"/>
  <c r="P15" i="46"/>
  <c r="P13" i="46"/>
  <c r="P12" i="46"/>
  <c r="P11" i="46"/>
  <c r="P10" i="46"/>
  <c r="P72" i="46"/>
  <c r="P60" i="46"/>
  <c r="P50" i="46"/>
  <c r="P34" i="46"/>
  <c r="P24" i="46"/>
  <c r="P14" i="46"/>
  <c r="P9" i="46"/>
  <c r="P8" i="46"/>
  <c r="G36" i="80"/>
  <c r="G35" i="80"/>
  <c r="G34" i="80"/>
  <c r="G29" i="80"/>
  <c r="G22" i="80"/>
  <c r="G16" i="80"/>
  <c r="G15" i="80"/>
  <c r="G32" i="80"/>
  <c r="G38" i="80"/>
  <c r="G8" i="80"/>
  <c r="H8" i="80"/>
  <c r="G7" i="80"/>
  <c r="H7" i="80"/>
  <c r="G6" i="80"/>
  <c r="H6" i="80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/>
  <c r="J35" i="79"/>
  <c r="J27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/>
  <c r="G38" i="36"/>
  <c r="H38" i="36"/>
  <c r="G41" i="36"/>
  <c r="H41" i="36"/>
  <c r="G33" i="36"/>
  <c r="H33" i="36"/>
  <c r="G27" i="36"/>
  <c r="H27" i="36"/>
  <c r="G29" i="36"/>
  <c r="H29" i="36"/>
  <c r="G30" i="36"/>
  <c r="H30" i="36"/>
  <c r="G15" i="36"/>
  <c r="H15" i="36"/>
  <c r="G16" i="36"/>
  <c r="H16" i="36"/>
  <c r="G17" i="36"/>
  <c r="H17" i="36"/>
  <c r="G22" i="36"/>
  <c r="H22" i="36"/>
  <c r="G13" i="36"/>
  <c r="H13" i="36"/>
  <c r="G14" i="36"/>
  <c r="H14" i="36"/>
  <c r="G18" i="36"/>
  <c r="H18" i="36"/>
  <c r="G19" i="36"/>
  <c r="H19" i="36"/>
  <c r="G24" i="36"/>
  <c r="H24" i="36"/>
  <c r="G25" i="36"/>
  <c r="H25" i="36"/>
  <c r="G28" i="36"/>
  <c r="H28" i="36"/>
  <c r="G32" i="36"/>
  <c r="H32" i="36"/>
  <c r="G35" i="36"/>
  <c r="H35" i="36"/>
  <c r="G39" i="36"/>
  <c r="H39" i="36"/>
  <c r="G40" i="36"/>
  <c r="H40" i="36"/>
  <c r="M12" i="36"/>
  <c r="M6" i="36"/>
  <c r="H21" i="80"/>
  <c r="H31" i="80"/>
  <c r="G31" i="36"/>
  <c r="H31" i="36"/>
  <c r="G20" i="36"/>
  <c r="H20" i="36"/>
  <c r="H20" i="80"/>
  <c r="H37" i="80"/>
  <c r="H19" i="80"/>
  <c r="H25" i="80"/>
  <c r="G36" i="36"/>
  <c r="H36" i="36"/>
  <c r="H36" i="80"/>
  <c r="H27" i="80"/>
  <c r="H38" i="80"/>
  <c r="G26" i="36"/>
  <c r="H26" i="36"/>
  <c r="H26" i="80"/>
  <c r="H18" i="80"/>
  <c r="H24" i="80"/>
  <c r="H35" i="80"/>
  <c r="H17" i="80"/>
  <c r="H23" i="80"/>
  <c r="G9" i="36"/>
  <c r="H9" i="36"/>
  <c r="H15" i="80"/>
  <c r="H34" i="80"/>
  <c r="H13" i="80"/>
  <c r="H14" i="80"/>
  <c r="G42" i="36"/>
  <c r="H42" i="36"/>
  <c r="H42" i="80"/>
  <c r="G12" i="36"/>
  <c r="H12" i="36"/>
  <c r="H12" i="80"/>
  <c r="H30" i="80"/>
  <c r="H33" i="80"/>
  <c r="H41" i="80"/>
  <c r="G11" i="36"/>
  <c r="H11" i="36"/>
  <c r="H11" i="80"/>
  <c r="H16" i="80"/>
  <c r="G23" i="36"/>
  <c r="H23" i="36"/>
  <c r="G34" i="36"/>
  <c r="H34" i="36"/>
  <c r="G21" i="36"/>
  <c r="H21" i="36"/>
  <c r="G10" i="36"/>
  <c r="H10" i="36"/>
  <c r="H10" i="80"/>
  <c r="H29" i="80"/>
  <c r="H40" i="80"/>
  <c r="H22" i="80"/>
  <c r="H28" i="80"/>
  <c r="H32" i="80"/>
  <c r="H39" i="80"/>
  <c r="G45" i="36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/>
  <c r="E169" i="78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/>
  <c r="P168" i="78"/>
  <c r="P177" i="78"/>
  <c r="Q159" i="78"/>
  <c r="P159" i="78"/>
  <c r="Q172" i="78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/>
  <c r="Q176" i="78"/>
  <c r="P38" i="78"/>
  <c r="P152" i="78"/>
  <c r="P176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/>
  <c r="P178" i="78"/>
  <c r="Q178" i="78"/>
  <c r="Q180" i="78"/>
  <c r="P172" i="78"/>
  <c r="P173" i="78"/>
  <c r="P180" i="78"/>
  <c r="R180" i="75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/>
  <c r="Q190" i="75"/>
  <c r="Q199" i="75"/>
  <c r="Q182" i="75"/>
  <c r="P182" i="75"/>
  <c r="Q194" i="75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/>
  <c r="P19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/>
  <c r="P200" i="75"/>
  <c r="P194" i="75"/>
  <c r="P195" i="75"/>
  <c r="Q174" i="75"/>
  <c r="Q131" i="75"/>
  <c r="Q170" i="75"/>
  <c r="Q39" i="75"/>
  <c r="Q145" i="75"/>
  <c r="P202" i="75"/>
  <c r="Q175" i="75"/>
  <c r="Q198" i="75"/>
  <c r="Q200" i="75"/>
  <c r="Q202" i="75"/>
  <c r="Q4" i="80"/>
  <c r="P138" i="64"/>
  <c r="P157" i="64"/>
  <c r="P159" i="64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/>
  <c r="P175" i="64"/>
  <c r="P184" i="64"/>
  <c r="F173" i="64"/>
  <c r="E173" i="64"/>
  <c r="E172" i="64"/>
  <c r="F172" i="64"/>
  <c r="F171" i="64"/>
  <c r="E171" i="64"/>
  <c r="F170" i="64"/>
  <c r="E170" i="64"/>
  <c r="F169" i="64"/>
  <c r="E169" i="64"/>
  <c r="E165" i="64"/>
  <c r="F165" i="64"/>
  <c r="E164" i="64"/>
  <c r="F164" i="64"/>
  <c r="F163" i="64"/>
  <c r="E163" i="64"/>
  <c r="F157" i="64"/>
  <c r="E157" i="64"/>
  <c r="F156" i="64"/>
  <c r="F153" i="64"/>
  <c r="E153" i="64"/>
  <c r="E152" i="64"/>
  <c r="E151" i="64"/>
  <c r="F151" i="64"/>
  <c r="F150" i="64"/>
  <c r="E150" i="64"/>
  <c r="F149" i="64"/>
  <c r="E149" i="64"/>
  <c r="E148" i="64"/>
  <c r="F148" i="64"/>
  <c r="E147" i="64"/>
  <c r="E146" i="64"/>
  <c r="E145" i="64"/>
  <c r="E144" i="64"/>
  <c r="E143" i="64"/>
  <c r="F143" i="64"/>
  <c r="F142" i="64"/>
  <c r="E142" i="64"/>
  <c r="F141" i="64"/>
  <c r="E141" i="64"/>
  <c r="E140" i="64"/>
  <c r="E139" i="64"/>
  <c r="F139" i="64"/>
  <c r="F138" i="64"/>
  <c r="E138" i="64"/>
  <c r="F137" i="64"/>
  <c r="E137" i="64"/>
  <c r="E136" i="64"/>
  <c r="F136" i="64"/>
  <c r="E135" i="64"/>
  <c r="E131" i="64"/>
  <c r="F131" i="64"/>
  <c r="F130" i="64"/>
  <c r="E130" i="64"/>
  <c r="F129" i="64"/>
  <c r="E129" i="64"/>
  <c r="F128" i="64"/>
  <c r="E128" i="64"/>
  <c r="F127" i="64"/>
  <c r="E127" i="64"/>
  <c r="E126" i="64"/>
  <c r="F126" i="64"/>
  <c r="E125" i="64"/>
  <c r="E124" i="64"/>
  <c r="F124" i="64"/>
  <c r="E123" i="64"/>
  <c r="F123" i="64"/>
  <c r="F122" i="64"/>
  <c r="E122" i="64"/>
  <c r="F118" i="64"/>
  <c r="E118" i="64"/>
  <c r="E117" i="64"/>
  <c r="F117" i="64"/>
  <c r="E116" i="64"/>
  <c r="F116" i="64"/>
  <c r="E115" i="64"/>
  <c r="F114" i="64"/>
  <c r="E114" i="64"/>
  <c r="E113" i="64"/>
  <c r="E112" i="64"/>
  <c r="E111" i="64"/>
  <c r="F111" i="64"/>
  <c r="F110" i="64"/>
  <c r="E110" i="64"/>
  <c r="F109" i="64"/>
  <c r="E109" i="64"/>
  <c r="E108" i="64"/>
  <c r="F108" i="64"/>
  <c r="F107" i="64"/>
  <c r="E107" i="64"/>
  <c r="F106" i="64"/>
  <c r="E106" i="64"/>
  <c r="E105" i="64"/>
  <c r="F105" i="64"/>
  <c r="E104" i="64"/>
  <c r="F104" i="64"/>
  <c r="E103" i="64"/>
  <c r="F102" i="64"/>
  <c r="E102" i="64"/>
  <c r="E101" i="64"/>
  <c r="E100" i="64"/>
  <c r="E99" i="64"/>
  <c r="F99" i="64"/>
  <c r="F98" i="64"/>
  <c r="E98" i="64"/>
  <c r="F97" i="64"/>
  <c r="E97" i="64"/>
  <c r="E96" i="64"/>
  <c r="F96" i="64"/>
  <c r="F95" i="64"/>
  <c r="E95" i="64"/>
  <c r="F94" i="64"/>
  <c r="E94" i="64"/>
  <c r="E93" i="64"/>
  <c r="F93" i="64"/>
  <c r="E92" i="64"/>
  <c r="F92" i="64"/>
  <c r="E91" i="64"/>
  <c r="F90" i="64"/>
  <c r="E90" i="64"/>
  <c r="E89" i="64"/>
  <c r="E88" i="64"/>
  <c r="E87" i="64"/>
  <c r="F87" i="64"/>
  <c r="E86" i="64"/>
  <c r="F86" i="64"/>
  <c r="F85" i="64"/>
  <c r="E85" i="64"/>
  <c r="E84" i="64"/>
  <c r="F84" i="64"/>
  <c r="E80" i="64"/>
  <c r="F80" i="64"/>
  <c r="F79" i="64"/>
  <c r="E79" i="64"/>
  <c r="E78" i="64"/>
  <c r="F78" i="64"/>
  <c r="E77" i="64"/>
  <c r="F76" i="64"/>
  <c r="E76" i="64"/>
  <c r="E75" i="64"/>
  <c r="F75" i="64"/>
  <c r="E74" i="64"/>
  <c r="F74" i="64"/>
  <c r="F73" i="64"/>
  <c r="E73" i="64"/>
  <c r="F72" i="64"/>
  <c r="E72" i="64"/>
  <c r="E71" i="64"/>
  <c r="F71" i="64"/>
  <c r="F70" i="64"/>
  <c r="E70" i="64"/>
  <c r="E69" i="64"/>
  <c r="E68" i="64"/>
  <c r="F68" i="64"/>
  <c r="F67" i="64"/>
  <c r="E67" i="64"/>
  <c r="E66" i="64"/>
  <c r="F66" i="64"/>
  <c r="E65" i="64"/>
  <c r="F64" i="64"/>
  <c r="E64" i="64"/>
  <c r="E63" i="64"/>
  <c r="F63" i="64"/>
  <c r="E62" i="64"/>
  <c r="F62" i="64"/>
  <c r="F61" i="64"/>
  <c r="E61" i="64"/>
  <c r="F60" i="64"/>
  <c r="E60" i="64"/>
  <c r="E59" i="64"/>
  <c r="F59" i="64"/>
  <c r="F58" i="64"/>
  <c r="E58" i="64"/>
  <c r="E57" i="64"/>
  <c r="E56" i="64"/>
  <c r="F56" i="64"/>
  <c r="F55" i="64"/>
  <c r="E55" i="64"/>
  <c r="E54" i="64"/>
  <c r="E53" i="64"/>
  <c r="F52" i="64"/>
  <c r="E52" i="64"/>
  <c r="E51" i="64"/>
  <c r="F51" i="64"/>
  <c r="E50" i="64"/>
  <c r="F50" i="64"/>
  <c r="F49" i="64"/>
  <c r="E49" i="64"/>
  <c r="E48" i="64"/>
  <c r="E47" i="64"/>
  <c r="F47" i="64"/>
  <c r="F46" i="64"/>
  <c r="E46" i="64"/>
  <c r="E45" i="64"/>
  <c r="E44" i="64"/>
  <c r="F44" i="64"/>
  <c r="E43" i="64"/>
  <c r="F43" i="64"/>
  <c r="F42" i="64"/>
  <c r="E42" i="64"/>
  <c r="F41" i="64"/>
  <c r="E41" i="64"/>
  <c r="E40" i="64"/>
  <c r="F40" i="64"/>
  <c r="E36" i="64"/>
  <c r="F36" i="64"/>
  <c r="E35" i="64"/>
  <c r="F35" i="64"/>
  <c r="E34" i="64"/>
  <c r="F33" i="64"/>
  <c r="E33" i="64"/>
  <c r="F32" i="64"/>
  <c r="E32" i="64"/>
  <c r="E31" i="64"/>
  <c r="E30" i="64"/>
  <c r="F30" i="64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/>
  <c r="E21" i="64"/>
  <c r="F21" i="64"/>
  <c r="E20" i="64"/>
  <c r="F20" i="64"/>
  <c r="F19" i="64"/>
  <c r="E19" i="64"/>
  <c r="E18" i="64"/>
  <c r="E17" i="64"/>
  <c r="E16" i="64"/>
  <c r="P180" i="64"/>
  <c r="P120" i="64"/>
  <c r="P160" i="64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/>
  <c r="P185" i="64"/>
  <c r="P187" i="64"/>
  <c r="N4" i="80"/>
  <c r="M9" i="36"/>
  <c r="Q5" i="80"/>
  <c r="G47" i="80"/>
  <c r="N5" i="8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<sst xmlns="http://schemas.openxmlformats.org/spreadsheetml/2006/main" count="2655" uniqueCount="665">
  <si>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</si>
  <si>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</si>
  <si>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</si>
  <si>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</si>
  <si>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</si>
  <si>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</si>
  <si>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</si>
  <si>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</si>
  <si>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</si>
  <si>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</si>
  <si>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</si>
  <si>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</si>
  <si>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</si>
  <si>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</si>
  <si>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</si>
  <si>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</si>
  <si>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</si>
  <si>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</si>
  <si>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</si>
  <si>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</si>
  <si>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</si>
  <si>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</si>
  <si>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</si>
  <si>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</si>
  <si>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</si>
  <si>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</si>
  <si>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</si>
  <si>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</si>
  <si>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</si>
  <si>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</si>
  <si>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</si>
  <si>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</si>
  <si>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</si>
  <si>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</si>
  <si>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</si>
  <si>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</si>
  <si>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</si>
  <si>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</si>
  <si>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</si>
  <si>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</si>
  <si>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</si>
  <si>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</si>
  <si>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</si>
  <si>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</si>
  <si>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</si>
  <si>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</si>
  <si>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</si>
  <si>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</si>
  <si>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</si>
  <si>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</si>
  <si>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</si>
  <si>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</si>
  <si>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</si>
  <si>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</si>
  <si>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</si>
  <si>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</si>
  <si>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</si>
  <si>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</si>
  <si>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</si>
  <si>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</si>
  <si>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</si>
  <si>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</si>
  <si>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</si>
  <si>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</si>
  <si>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</si>
  <si>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</si>
  <si>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</si>
  <si>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</si>
  <si>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</si>
  <si>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</si>
  <si>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</si>
  <si>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</si>
  <si>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</si>
  <si>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</si>
  <si>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</si>
  <si>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</si>
  <si>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</si>
  <si>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</si>
  <si>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</si>
  <si>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</si>
  <si>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Marcos Fernández Jiménez</t>
  </si>
  <si>
    <t>Director Departamento Administrativo y Financiero</t>
  </si>
  <si>
    <t xml:space="preserve">Ejecución de Gastos y Aplicaciones financieras 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</si>
  <si>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</si>
  <si>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</si>
  <si>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</si>
  <si>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</si>
  <si>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</si>
  <si>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</si>
  <si>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</si>
  <si>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</si>
  <si>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</si>
  <si>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</si>
  <si>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</si>
  <si>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</si>
  <si>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</si>
  <si>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</si>
  <si>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</si>
  <si>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</si>
  <si>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</si>
  <si>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</si>
  <si>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</si>
  <si>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</si>
  <si>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</si>
  <si>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INGRESOS</t>
  </si>
  <si>
    <t xml:space="preserve">Ejecución de Gastos y Aplicaciones Financieras 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</si>
  <si>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</si>
  <si>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</si>
  <si>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</si>
  <si>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</si>
  <si>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</si>
  <si>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</si>
  <si>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</si>
  <si>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</si>
  <si>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</si>
  <si>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</si>
  <si>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</si>
  <si>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</si>
  <si>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</si>
  <si>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</si>
  <si>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</si>
  <si>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</si>
  <si>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</si>
  <si>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</si>
  <si>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</si>
  <si>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</si>
  <si>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</si>
  <si>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</si>
  <si>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</si>
  <si>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</si>
  <si>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</si>
  <si>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</si>
  <si>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</si>
  <si>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</si>
  <si>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</si>
  <si>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</si>
  <si>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</si>
  <si>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</si>
  <si>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</si>
  <si>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</si>
  <si>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</si>
  <si>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</si>
  <si>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</si>
  <si>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</si>
  <si>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</si>
  <si>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</si>
  <si>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</si>
  <si>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</si>
  <si>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</si>
  <si>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</si>
  <si>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</si>
  <si>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</si>
  <si>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</si>
  <si>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</si>
  <si>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</si>
  <si>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</si>
  <si>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</si>
  <si>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</si>
  <si>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</si>
  <si>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</si>
  <si>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</si>
  <si>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</si>
  <si>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</si>
  <si>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</si>
  <si>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</si>
  <si>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</si>
  <si>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</si>
  <si>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</si>
  <si>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</si>
  <si>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</si>
  <si>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</si>
  <si>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</si>
  <si>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</si>
  <si>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</si>
  <si>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</si>
  <si>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</si>
  <si>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</si>
  <si>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</si>
  <si>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</si>
  <si>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</si>
  <si>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</si>
  <si>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</si>
  <si>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</si>
  <si>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</si>
  <si>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</si>
  <si>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</si>
  <si>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</si>
  <si>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</si>
  <si>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</si>
  <si>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</si>
  <si>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</si>
  <si>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</si>
  <si>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</si>
  <si>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</si>
  <si>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</si>
  <si>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</si>
  <si>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</si>
  <si>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</si>
  <si>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</si>
  <si>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</si>
  <si>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</si>
  <si>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</si>
  <si>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</si>
  <si>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</si>
  <si>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</si>
  <si>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</si>
  <si>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</si>
  <si>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</si>
  <si>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</si>
  <si>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</si>
  <si>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</si>
  <si>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</si>
  <si>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</si>
  <si>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</si>
  <si>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</si>
  <si>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</si>
  <si>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</si>
  <si>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</si>
  <si>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</si>
  <si>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</si>
  <si>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</si>
  <si>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</si>
  <si>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</si>
  <si>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</si>
  <si>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</si>
  <si>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</si>
  <si>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</si>
  <si>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</si>
  <si>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</si>
  <si>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</si>
  <si>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</si>
  <si>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</si>
  <si>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</si>
  <si>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</si>
  <si>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</si>
  <si>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</si>
  <si>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</si>
  <si>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</si>
  <si>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</si>
  <si>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</si>
  <si>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</si>
  <si>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</si>
  <si>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</si>
  <si>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</si>
  <si>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</si>
  <si>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</si>
  <si>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</si>
  <si>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</si>
  <si>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</si>
  <si>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</si>
  <si>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</si>
  <si>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</si>
  <si>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</si>
  <si>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</si>
  <si>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</si>
  <si>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</si>
  <si>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</si>
  <si>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</si>
  <si>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</si>
  <si>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</si>
  <si>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</si>
  <si>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</si>
  <si>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</si>
  <si>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</si>
  <si>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</si>
  <si>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</si>
  <si>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</si>
  <si>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</si>
  <si>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</si>
  <si>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</si>
  <si>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</si>
  <si>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</si>
  <si>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</si>
  <si>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</si>
  <si>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</si>
  <si>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</si>
  <si>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</si>
  <si>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</si>
  <si>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</si>
  <si>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</si>
  <si>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</si>
  <si>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</si>
  <si>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</si>
  <si>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</si>
  <si>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</si>
  <si>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</si>
  <si>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</si>
  <si>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</si>
  <si>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</si>
  <si>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</si>
  <si>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</si>
  <si>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</si>
  <si>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</si>
  <si>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</si>
  <si>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</si>
  <si>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</si>
  <si>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</si>
  <si>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</si>
  <si>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</si>
  <si>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</si>
  <si>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</si>
  <si>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</si>
  <si>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</si>
  <si>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</si>
  <si>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</si>
  <si>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</si>
  <si>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</si>
  <si>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</si>
  <si>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</si>
  <si>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</si>
  <si>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</si>
  <si>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</si>
  <si>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</si>
  <si>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</si>
  <si>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</si>
  <si>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</si>
  <si>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</si>
  <si>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</si>
  <si>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</si>
  <si>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</si>
  <si>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</si>
  <si>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</si>
  <si>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</si>
  <si>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</si>
  <si>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</si>
  <si>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</si>
  <si>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</si>
  <si>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</si>
  <si>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</si>
  <si>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</si>
  <si>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</si>
  <si>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</si>
  <si>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</si>
  <si>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</si>
  <si>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</si>
  <si>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</si>
  <si>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</si>
  <si>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</si>
  <si>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</si>
  <si>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</si>
  <si>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</si>
  <si>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</si>
  <si>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</si>
  <si>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</si>
  <si>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</si>
  <si>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</si>
  <si>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</si>
  <si>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</si>
  <si>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</si>
  <si>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</si>
  <si>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</si>
  <si>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</si>
  <si>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</si>
  <si>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</si>
  <si>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</si>
  <si>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</si>
  <si>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</si>
  <si>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</si>
  <si>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</si>
  <si>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</si>
  <si>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</si>
  <si>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</si>
  <si>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</si>
  <si>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</si>
  <si>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</si>
  <si>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</si>
  <si>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</si>
  <si>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</si>
  <si>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</si>
  <si>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</si>
  <si>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</si>
  <si>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</si>
  <si>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</si>
  <si>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</si>
  <si>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</si>
  <si>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</si>
  <si>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</si>
  <si>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</si>
  <si>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</si>
  <si>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</si>
  <si>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</si>
  <si>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</si>
  <si>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</si>
  <si>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</si>
  <si>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</si>
  <si>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</si>
  <si>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</si>
  <si>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</si>
  <si>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</si>
  <si>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</si>
  <si>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</si>
  <si>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</si>
  <si>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</si>
  <si>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</si>
  <si>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</si>
  <si>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</si>
  <si>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</si>
  <si>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</si>
  <si>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</si>
  <si>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</si>
  <si>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</si>
  <si>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</si>
  <si>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</si>
  <si>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</si>
  <si>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</si>
  <si>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</si>
  <si>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</si>
  <si>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</si>
  <si>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</si>
  <si>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</si>
  <si>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</si>
  <si>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</si>
  <si>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</si>
  <si>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</si>
  <si>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</si>
  <si>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</si>
  <si>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</si>
  <si>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</si>
  <si>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</si>
  <si>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</si>
  <si>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</si>
  <si>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</si>
  <si>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</si>
  <si>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</si>
  <si>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</si>
  <si>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</si>
  <si>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</si>
  <si>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</si>
  <si>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</si>
  <si>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</si>
  <si>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</si>
  <si>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</si>
  <si>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</si>
  <si>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</si>
  <si>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</si>
  <si>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</si>
  <si>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</si>
  <si>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</si>
  <si>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</si>
  <si>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</si>
  <si>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</si>
  <si>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</si>
  <si>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</si>
  <si>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</si>
  <si>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</si>
  <si>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</si>
  <si>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 xml:space="preserve">Marcos Fernández Jiménez 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</si>
  <si>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</si>
  <si>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</si>
  <si>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</si>
  <si>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</si>
  <si>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</si>
  <si>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</si>
  <si>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</si>
  <si>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</si>
  <si>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</si>
  <si>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</si>
  <si>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</si>
  <si>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</si>
  <si>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</si>
  <si>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</si>
  <si>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</si>
  <si>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</si>
  <si>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</si>
  <si>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</si>
  <si>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</si>
  <si>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</si>
  <si>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</si>
  <si>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</si>
  <si>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</si>
  <si>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</si>
  <si>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</si>
  <si>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</si>
  <si>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</si>
  <si>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</si>
  <si>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</si>
  <si>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</si>
  <si>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</si>
  <si>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</si>
  <si>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</si>
  <si>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</si>
  <si>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</si>
  <si>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</si>
  <si>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</si>
  <si>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</si>
  <si>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</si>
  <si>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</si>
  <si>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</si>
  <si>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</si>
  <si>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</si>
  <si>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</si>
  <si>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</si>
  <si>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</si>
  <si>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</si>
  <si>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</si>
  <si>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</si>
  <si>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</si>
  <si>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</si>
  <si>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</si>
  <si>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</si>
  <si>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</si>
  <si>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</si>
  <si>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</si>
  <si>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</si>
  <si>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</si>
  <si>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</si>
  <si>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</si>
  <si>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</si>
  <si>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</si>
  <si>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</si>
  <si>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</si>
  <si>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</si>
  <si>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</si>
  <si>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</si>
  <si>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</si>
  <si>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</si>
  <si>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</si>
  <si>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</si>
  <si>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</si>
  <si>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</si>
  <si>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</si>
  <si>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</si>
  <si>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</si>
  <si>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</si>
  <si>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</si>
  <si>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</si>
  <si>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</si>
  <si>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</si>
  <si>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</si>
  <si>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</si>
  <si>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</si>
  <si>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</si>
  <si>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</si>
  <si>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</si>
  <si>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</si>
  <si>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</si>
  <si>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</si>
  <si>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</si>
  <si>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</si>
  <si>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</si>
  <si>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</si>
  <si>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</si>
  <si>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</si>
  <si>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</si>
  <si>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</si>
  <si>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</si>
  <si>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</si>
  <si>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</si>
  <si>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</si>
  <si>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</si>
  <si>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</si>
  <si>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</si>
  <si>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</si>
  <si>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</si>
  <si>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</si>
  <si>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</si>
  <si>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</si>
  <si>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</si>
  <si>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</si>
  <si>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</si>
  <si>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</si>
  <si>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</si>
  <si>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</si>
  <si>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</si>
  <si>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</si>
  <si>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</si>
  <si>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</si>
  <si>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</si>
  <si>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</si>
  <si>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</si>
  <si>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</si>
  <si>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</si>
  <si>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</si>
  <si>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</si>
  <si>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</si>
  <si>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</si>
  <si>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</si>
  <si>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</si>
  <si>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</si>
  <si>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</si>
  <si>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</si>
  <si>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</si>
  <si>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</si>
  <si>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</si>
  <si>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</si>
  <si>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</si>
  <si>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</si>
  <si>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</si>
  <si>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</si>
  <si>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</si>
  <si>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</si>
  <si>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</si>
  <si>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</si>
  <si>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</si>
  <si>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</si>
  <si>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</si>
  <si>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</si>
  <si>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</si>
  <si>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</si>
  <si>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</si>
  <si>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</si>
  <si>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</si>
  <si>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</si>
  <si>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</si>
  <si>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</si>
  <si>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</si>
  <si>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</si>
  <si>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</si>
  <si>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</si>
  <si>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</si>
  <si>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</si>
  <si>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</si>
  <si>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</si>
  <si>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</si>
  <si>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</si>
  <si>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</si>
  <si>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</si>
  <si>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</si>
  <si>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</si>
  <si>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</si>
  <si>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</si>
  <si>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</si>
  <si>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</si>
  <si>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</si>
  <si>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</si>
  <si>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</si>
  <si>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</si>
  <si>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</si>
  <si>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</si>
  <si>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</si>
  <si>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</si>
  <si>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</si>
  <si>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</si>
  <si>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</si>
  <si>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</si>
  <si>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</si>
  <si>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</si>
  <si>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</si>
  <si>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</si>
  <si>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</si>
  <si>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</si>
  <si>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</si>
  <si>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</si>
  <si>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</si>
  <si>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</si>
  <si>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</si>
  <si>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</si>
  <si>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</si>
  <si>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</si>
  <si>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</si>
  <si>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</si>
  <si>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</si>
  <si>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</si>
  <si>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</si>
  <si>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</si>
  <si>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</si>
  <si>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</si>
  <si>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</si>
  <si>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Subdirectora Financiera</t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</si>
  <si>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</si>
  <si>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</si>
  <si>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</si>
  <si>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</si>
  <si>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</si>
  <si>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transfiere el presupuesto de Licencias Informáticas desde el auxiliar 2.6.8.3.01 Programas de Informática hacia el auxiliar 2.2.5.9.01 Licencias Informáticas bajo la Sub-Cuenta 2.2.5.9 Derechos de Uso agrupado bajo la Cuenta 2.2.5 Alquileres y Rentas,</t>
    </r>
    <r>
      <rPr>
        <sz val="11"/>
        <color theme="1"/>
        <rFont val="Calibri"/>
        <family val="2"/>
        <scheme val="minor"/>
      </rPr>
      <t xml:space="preserve"> según la Circular No. 04 de noviembre 2020 emitida por la Dirección General de Contabilidad Gubernamental (DIGECOG)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</si>
</sst>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</cellStyleXfs>
  <cellXfs count="49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9" fillId="0" borderId="0" xfId="3"/>
    <xf numFmtId="49" fontId="9" fillId="0" borderId="0" xfId="4" applyNumberFormat="1" applyFont="1" applyAlignment="1">
      <alignment horizontal="center"/>
    </xf>
    <xf numFmtId="0" fontId="9" fillId="0" borderId="0" xfId="3" applyAlignment="1">
      <alignment wrapText="1"/>
    </xf>
    <xf numFmtId="3" fontId="10" fillId="0" borderId="0" xfId="3" applyNumberFormat="1" applyFont="1" applyAlignment="1">
      <alignment horizontal="center"/>
    </xf>
    <xf numFmtId="49" fontId="10" fillId="0" borderId="0" xfId="4" applyNumberFormat="1" applyFont="1" applyAlignment="1">
      <alignment horizontal="center"/>
    </xf>
    <xf numFmtId="3" fontId="10" fillId="0" borderId="0" xfId="3" applyNumberFormat="1" applyFont="1" applyAlignment="1">
      <alignment horizontal="center" wrapText="1"/>
    </xf>
    <xf numFmtId="0" fontId="9" fillId="0" borderId="8" xfId="3" applyBorder="1"/>
    <xf numFmtId="0" fontId="9" fillId="0" borderId="9" xfId="3" applyBorder="1"/>
    <xf numFmtId="49" fontId="10" fillId="0" borderId="9" xfId="4" applyNumberFormat="1" applyFont="1" applyBorder="1" applyAlignment="1">
      <alignment horizontal="center"/>
    </xf>
    <xf numFmtId="3" fontId="10" fillId="0" borderId="9" xfId="3" applyNumberFormat="1" applyFont="1" applyBorder="1" applyAlignment="1">
      <alignment horizontal="center" wrapText="1"/>
    </xf>
    <xf numFmtId="3" fontId="10" fillId="0" borderId="9" xfId="3" applyNumberFormat="1" applyFont="1" applyBorder="1" applyAlignment="1">
      <alignment horizontal="center"/>
    </xf>
    <xf numFmtId="3" fontId="11" fillId="0" borderId="10" xfId="3" applyNumberFormat="1" applyFont="1" applyBorder="1" applyAlignment="1">
      <alignment horizontal="center"/>
    </xf>
    <xf numFmtId="0" fontId="9" fillId="0" borderId="11" xfId="3" applyBorder="1"/>
    <xf numFmtId="0" fontId="12" fillId="0" borderId="12" xfId="3" applyFont="1" applyBorder="1" applyAlignment="1">
      <alignment horizontal="center"/>
    </xf>
    <xf numFmtId="0" fontId="12" fillId="0" borderId="0" xfId="3" applyFont="1" applyAlignment="1">
      <alignment horizontal="center"/>
    </xf>
    <xf numFmtId="49" fontId="10" fillId="0" borderId="0" xfId="4" applyNumberFormat="1" applyFont="1" applyBorder="1" applyAlignment="1">
      <alignment horizontal="center"/>
    </xf>
    <xf numFmtId="0" fontId="12" fillId="0" borderId="0" xfId="3" applyFont="1" applyAlignment="1">
      <alignment horizontal="center" wrapText="1"/>
    </xf>
    <xf numFmtId="0" fontId="12" fillId="0" borderId="13" xfId="3" applyFont="1" applyBorder="1"/>
    <xf numFmtId="0" fontId="12" fillId="0" borderId="0" xfId="3" applyFont="1"/>
    <xf numFmtId="0" fontId="12" fillId="0" borderId="11" xfId="3" applyFont="1" applyBorder="1"/>
    <xf numFmtId="3" fontId="10" fillId="0" borderId="13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 vertical="center"/>
    </xf>
    <xf numFmtId="0" fontId="9" fillId="0" borderId="19" xfId="3" applyBorder="1"/>
    <xf numFmtId="0" fontId="9" fillId="0" borderId="20" xfId="3" applyBorder="1"/>
    <xf numFmtId="49" fontId="13" fillId="0" borderId="21" xfId="4" applyNumberFormat="1" applyFont="1" applyFill="1" applyBorder="1" applyAlignment="1">
      <alignment horizontal="center"/>
    </xf>
    <xf numFmtId="3" fontId="11" fillId="0" borderId="22" xfId="3" applyNumberFormat="1" applyFont="1" applyBorder="1" applyAlignment="1">
      <alignment horizontal="center" wrapText="1"/>
    </xf>
    <xf numFmtId="3" fontId="13" fillId="0" borderId="22" xfId="3" applyNumberFormat="1" applyFont="1" applyBorder="1" applyAlignment="1">
      <alignment horizontal="center"/>
    </xf>
    <xf numFmtId="0" fontId="9" fillId="0" borderId="0" xfId="3" applyAlignment="1">
      <alignment vertical="center"/>
    </xf>
    <xf numFmtId="3" fontId="10" fillId="0" borderId="14" xfId="3" applyNumberFormat="1" applyFont="1" applyBorder="1" applyAlignment="1">
      <alignment vertical="center" wrapText="1"/>
    </xf>
    <xf numFmtId="3" fontId="11" fillId="0" borderId="14" xfId="3" applyNumberFormat="1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0" fontId="9" fillId="0" borderId="25" xfId="3" applyBorder="1" applyAlignment="1">
      <alignment vertical="center"/>
    </xf>
    <xf numFmtId="3" fontId="12" fillId="0" borderId="25" xfId="3" applyNumberFormat="1" applyFont="1" applyBorder="1" applyAlignment="1">
      <alignment vertical="center" wrapText="1"/>
    </xf>
    <xf numFmtId="3" fontId="12" fillId="0" borderId="25" xfId="3" applyNumberFormat="1" applyFont="1" applyBorder="1" applyAlignment="1">
      <alignment vertical="center"/>
    </xf>
    <xf numFmtId="3" fontId="9" fillId="0" borderId="26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1" xfId="3" applyFont="1" applyBorder="1" applyAlignment="1">
      <alignment vertical="center"/>
    </xf>
    <xf numFmtId="0" fontId="12" fillId="0" borderId="27" xfId="3" applyFont="1" applyBorder="1" applyAlignment="1">
      <alignment vertical="center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3" fontId="9" fillId="0" borderId="29" xfId="3" applyNumberFormat="1" applyBorder="1" applyAlignment="1">
      <alignment horizontal="center" vertical="center"/>
    </xf>
    <xf numFmtId="3" fontId="9" fillId="0" borderId="27" xfId="3" applyNumberFormat="1" applyBorder="1" applyAlignment="1">
      <alignment horizontal="center" vertical="center"/>
    </xf>
    <xf numFmtId="3" fontId="9" fillId="0" borderId="29" xfId="3" applyNumberFormat="1" applyBorder="1" applyAlignment="1">
      <alignment vertical="center" wrapText="1"/>
    </xf>
    <xf numFmtId="3" fontId="9" fillId="0" borderId="29" xfId="3" applyNumberFormat="1" applyBorder="1" applyAlignment="1">
      <alignment horizontal="left" vertical="center"/>
    </xf>
    <xf numFmtId="3" fontId="9" fillId="0" borderId="13" xfId="3" applyNumberFormat="1" applyBorder="1" applyAlignment="1">
      <alignment horizontal="right" vertical="center"/>
    </xf>
    <xf numFmtId="3" fontId="9" fillId="0" borderId="0" xfId="3" applyNumberFormat="1" applyAlignment="1">
      <alignment vertical="center"/>
    </xf>
    <xf numFmtId="3" fontId="9" fillId="0" borderId="29" xfId="3" applyNumberFormat="1" applyBorder="1" applyAlignment="1">
      <alignment vertical="center"/>
    </xf>
    <xf numFmtId="3" fontId="9" fillId="5" borderId="0" xfId="3" applyNumberFormat="1" applyFill="1" applyAlignment="1">
      <alignment vertical="center"/>
    </xf>
    <xf numFmtId="0" fontId="12" fillId="0" borderId="15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9" fillId="0" borderId="31" xfId="3" applyBorder="1" applyAlignment="1">
      <alignment vertical="center"/>
    </xf>
    <xf numFmtId="0" fontId="9" fillId="0" borderId="16" xfId="3" applyBorder="1" applyAlignment="1">
      <alignment vertical="center"/>
    </xf>
    <xf numFmtId="0" fontId="9" fillId="0" borderId="30" xfId="3" applyBorder="1" applyAlignment="1">
      <alignment vertical="center"/>
    </xf>
    <xf numFmtId="0" fontId="9" fillId="0" borderId="32" xfId="3" applyBorder="1" applyAlignment="1">
      <alignment vertical="center"/>
    </xf>
    <xf numFmtId="3" fontId="9" fillId="0" borderId="32" xfId="3" applyNumberFormat="1" applyBorder="1" applyAlignment="1">
      <alignment vertical="center" wrapText="1"/>
    </xf>
    <xf numFmtId="3" fontId="9" fillId="0" borderId="32" xfId="3" applyNumberFormat="1" applyBorder="1" applyAlignment="1">
      <alignment vertical="center"/>
    </xf>
    <xf numFmtId="0" fontId="9" fillId="0" borderId="17" xfId="3" applyBorder="1" applyAlignment="1">
      <alignment vertical="center"/>
    </xf>
    <xf numFmtId="0" fontId="9" fillId="0" borderId="19" xfId="3" applyBorder="1" applyAlignment="1">
      <alignment vertical="center"/>
    </xf>
    <xf numFmtId="0" fontId="9" fillId="0" borderId="20" xfId="3" applyBorder="1" applyAlignment="1">
      <alignment vertical="center"/>
    </xf>
    <xf numFmtId="49" fontId="12" fillId="0" borderId="20" xfId="4" applyNumberFormat="1" applyFont="1" applyFill="1" applyBorder="1" applyAlignment="1">
      <alignment horizontal="center" vertical="center"/>
    </xf>
    <xf numFmtId="3" fontId="12" fillId="0" borderId="20" xfId="3" applyNumberFormat="1" applyFont="1" applyBorder="1" applyAlignment="1">
      <alignment vertical="center" wrapText="1"/>
    </xf>
    <xf numFmtId="3" fontId="9" fillId="0" borderId="20" xfId="3" applyNumberFormat="1" applyBorder="1" applyAlignment="1">
      <alignment vertical="center"/>
    </xf>
    <xf numFmtId="3" fontId="12" fillId="0" borderId="21" xfId="3" applyNumberFormat="1" applyFont="1" applyBorder="1" applyAlignment="1">
      <alignment vertical="center"/>
    </xf>
    <xf numFmtId="43" fontId="9" fillId="0" borderId="0" xfId="1" applyFont="1" applyAlignment="1">
      <alignment vertical="center"/>
    </xf>
    <xf numFmtId="49" fontId="12" fillId="0" borderId="27" xfId="4" applyNumberFormat="1" applyFont="1" applyBorder="1" applyAlignment="1">
      <alignment horizontal="center" vertical="center"/>
    </xf>
    <xf numFmtId="3" fontId="12" fillId="0" borderId="29" xfId="3" applyNumberFormat="1" applyFont="1" applyBorder="1" applyAlignment="1">
      <alignment vertical="center" wrapText="1"/>
    </xf>
    <xf numFmtId="3" fontId="12" fillId="0" borderId="29" xfId="3" applyNumberFormat="1" applyFont="1" applyBorder="1" applyAlignment="1">
      <alignment vertical="center"/>
    </xf>
    <xf numFmtId="3" fontId="12" fillId="0" borderId="13" xfId="3" applyNumberFormat="1" applyFont="1" applyBorder="1" applyAlignment="1">
      <alignment horizontal="center" vertical="center"/>
    </xf>
    <xf numFmtId="3" fontId="9" fillId="0" borderId="29" xfId="3" applyNumberFormat="1" applyBorder="1" applyAlignment="1">
      <alignment horizontal="left" vertical="center" wrapText="1"/>
    </xf>
    <xf numFmtId="3" fontId="9" fillId="3" borderId="29" xfId="3" applyNumberFormat="1" applyFill="1" applyBorder="1" applyAlignment="1">
      <alignment vertical="center" wrapText="1"/>
    </xf>
    <xf numFmtId="49" fontId="9" fillId="0" borderId="27" xfId="4" applyNumberFormat="1" applyFont="1" applyBorder="1" applyAlignment="1">
      <alignment horizontal="center" vertical="center"/>
    </xf>
    <xf numFmtId="0" fontId="9" fillId="0" borderId="13" xfId="3" applyBorder="1" applyAlignment="1">
      <alignment vertical="center"/>
    </xf>
    <xf numFmtId="4" fontId="9" fillId="0" borderId="0" xfId="3" applyNumberFormat="1" applyAlignment="1">
      <alignment vertical="center"/>
    </xf>
    <xf numFmtId="0" fontId="9" fillId="0" borderId="29" xfId="3" applyBorder="1" applyAlignment="1">
      <alignment vertical="center"/>
    </xf>
    <xf numFmtId="3" fontId="12" fillId="0" borderId="27" xfId="3" applyNumberFormat="1" applyFont="1" applyBorder="1" applyAlignment="1">
      <alignment vertical="center" wrapText="1"/>
    </xf>
    <xf numFmtId="49" fontId="9" fillId="0" borderId="30" xfId="4" applyNumberFormat="1" applyFont="1" applyBorder="1" applyAlignment="1">
      <alignment horizontal="center" vertical="center"/>
    </xf>
    <xf numFmtId="3" fontId="9" fillId="0" borderId="30" xfId="3" applyNumberFormat="1" applyBorder="1" applyAlignment="1">
      <alignment vertical="center" wrapText="1"/>
    </xf>
    <xf numFmtId="4" fontId="9" fillId="0" borderId="17" xfId="3" applyNumberFormat="1" applyBorder="1" applyAlignment="1">
      <alignment vertical="center"/>
    </xf>
    <xf numFmtId="167" fontId="9" fillId="0" borderId="0" xfId="2" applyNumberFormat="1" applyFont="1" applyAlignment="1">
      <alignment vertical="center"/>
    </xf>
    <xf numFmtId="3" fontId="9" fillId="0" borderId="27" xfId="3" applyNumberFormat="1" applyBorder="1" applyAlignment="1">
      <alignment horizontal="left" vertical="center" wrapText="1"/>
    </xf>
    <xf numFmtId="3" fontId="9" fillId="0" borderId="13" xfId="3" applyNumberFormat="1" applyBorder="1" applyAlignment="1">
      <alignment vertical="center"/>
    </xf>
    <xf numFmtId="49" fontId="9" fillId="0" borderId="27" xfId="4" applyNumberFormat="1" applyFont="1" applyFill="1" applyBorder="1" applyAlignment="1">
      <alignment horizontal="center" vertical="center"/>
    </xf>
    <xf numFmtId="3" fontId="12" fillId="0" borderId="33" xfId="3" applyNumberFormat="1" applyFont="1" applyBorder="1" applyAlignment="1">
      <alignment vertical="center" wrapText="1"/>
    </xf>
    <xf numFmtId="0" fontId="12" fillId="0" borderId="34" xfId="3" applyFont="1" applyBorder="1" applyAlignment="1">
      <alignment vertical="center"/>
    </xf>
    <xf numFmtId="0" fontId="12" fillId="0" borderId="35" xfId="3" applyFont="1" applyBorder="1" applyAlignment="1">
      <alignment vertical="center"/>
    </xf>
    <xf numFmtId="0" fontId="9" fillId="0" borderId="36" xfId="3" applyBorder="1" applyAlignment="1">
      <alignment vertical="center"/>
    </xf>
    <xf numFmtId="0" fontId="9" fillId="0" borderId="37" xfId="3" applyBorder="1" applyAlignment="1">
      <alignment vertical="center"/>
    </xf>
    <xf numFmtId="0" fontId="9" fillId="0" borderId="35" xfId="3" applyBorder="1" applyAlignment="1">
      <alignment vertical="center"/>
    </xf>
    <xf numFmtId="0" fontId="9" fillId="0" borderId="38" xfId="3" applyBorder="1" applyAlignment="1">
      <alignment vertical="center"/>
    </xf>
    <xf numFmtId="49" fontId="9" fillId="0" borderId="35" xfId="4" applyNumberFormat="1" applyFont="1" applyBorder="1" applyAlignment="1">
      <alignment horizontal="center" vertical="center"/>
    </xf>
    <xf numFmtId="3" fontId="9" fillId="0" borderId="38" xfId="3" applyNumberFormat="1" applyBorder="1" applyAlignment="1">
      <alignment vertical="center" wrapText="1"/>
    </xf>
    <xf numFmtId="3" fontId="9" fillId="0" borderId="38" xfId="3" applyNumberFormat="1" applyBorder="1" applyAlignment="1">
      <alignment vertical="center"/>
    </xf>
    <xf numFmtId="0" fontId="9" fillId="0" borderId="39" xfId="3" applyBorder="1" applyAlignment="1">
      <alignment vertical="center"/>
    </xf>
    <xf numFmtId="0" fontId="9" fillId="0" borderId="40" xfId="3" applyBorder="1" applyAlignment="1">
      <alignment vertical="center"/>
    </xf>
    <xf numFmtId="49" fontId="12" fillId="0" borderId="40" xfId="4" applyNumberFormat="1" applyFont="1" applyFill="1" applyBorder="1" applyAlignment="1">
      <alignment horizontal="center" vertical="center"/>
    </xf>
    <xf numFmtId="3" fontId="12" fillId="0" borderId="40" xfId="3" applyNumberFormat="1" applyFont="1" applyBorder="1" applyAlignment="1">
      <alignment vertical="center" wrapText="1"/>
    </xf>
    <xf numFmtId="3" fontId="9" fillId="0" borderId="40" xfId="3" applyNumberFormat="1" applyBorder="1" applyAlignment="1">
      <alignment vertical="center"/>
    </xf>
    <xf numFmtId="3" fontId="12" fillId="0" borderId="41" xfId="3" applyNumberFormat="1" applyFont="1" applyBorder="1" applyAlignment="1">
      <alignment vertical="center"/>
    </xf>
    <xf numFmtId="49" fontId="12" fillId="0" borderId="16" xfId="4" applyNumberFormat="1" applyFont="1" applyFill="1" applyBorder="1" applyAlignment="1">
      <alignment horizontal="center" vertical="center"/>
    </xf>
    <xf numFmtId="3" fontId="12" fillId="0" borderId="16" xfId="3" applyNumberFormat="1" applyFont="1" applyBorder="1" applyAlignment="1">
      <alignment vertical="center" wrapText="1"/>
    </xf>
    <xf numFmtId="3" fontId="9" fillId="0" borderId="16" xfId="3" applyNumberFormat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9" fillId="0" borderId="24" xfId="3" applyBorder="1" applyAlignment="1">
      <alignment horizontal="center" vertical="center"/>
    </xf>
    <xf numFmtId="0" fontId="9" fillId="0" borderId="9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0" fontId="9" fillId="0" borderId="29" xfId="3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/>
    </xf>
    <xf numFmtId="0" fontId="9" fillId="0" borderId="16" xfId="3" applyBorder="1" applyAlignment="1">
      <alignment horizontal="center" vertical="center"/>
    </xf>
    <xf numFmtId="0" fontId="9" fillId="0" borderId="30" xfId="3" applyBorder="1" applyAlignment="1">
      <alignment horizontal="center" vertical="center"/>
    </xf>
    <xf numFmtId="0" fontId="9" fillId="0" borderId="32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9" fillId="0" borderId="20" xfId="3" applyBorder="1" applyAlignment="1">
      <alignment horizontal="center" vertical="center"/>
    </xf>
    <xf numFmtId="49" fontId="9" fillId="0" borderId="20" xfId="4" applyNumberFormat="1" applyFont="1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49" fontId="9" fillId="0" borderId="27" xfId="3" applyNumberFormat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center" vertical="center"/>
    </xf>
    <xf numFmtId="3" fontId="12" fillId="0" borderId="0" xfId="3" applyNumberFormat="1" applyFont="1" applyAlignment="1">
      <alignment vertical="center" wrapText="1"/>
    </xf>
    <xf numFmtId="3" fontId="12" fillId="0" borderId="0" xfId="3" applyNumberFormat="1" applyFont="1" applyAlignment="1">
      <alignment vertical="center"/>
    </xf>
    <xf numFmtId="0" fontId="9" fillId="0" borderId="8" xfId="3" applyBorder="1" applyAlignment="1">
      <alignment vertical="center"/>
    </xf>
    <xf numFmtId="49" fontId="9" fillId="0" borderId="9" xfId="4" applyNumberFormat="1" applyFont="1" applyBorder="1" applyAlignment="1">
      <alignment horizontal="center" vertical="center"/>
    </xf>
    <xf numFmtId="3" fontId="12" fillId="0" borderId="9" xfId="3" applyNumberFormat="1" applyFont="1" applyBorder="1" applyAlignment="1">
      <alignment horizontal="right" vertical="center" wrapText="1"/>
    </xf>
    <xf numFmtId="3" fontId="12" fillId="0" borderId="10" xfId="3" applyNumberFormat="1" applyFont="1" applyBorder="1" applyAlignment="1">
      <alignment vertical="center"/>
    </xf>
    <xf numFmtId="0" fontId="9" fillId="0" borderId="15" xfId="3" applyBorder="1" applyAlignment="1">
      <alignment vertical="center"/>
    </xf>
    <xf numFmtId="49" fontId="9" fillId="0" borderId="16" xfId="4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 wrapText="1"/>
    </xf>
    <xf numFmtId="3" fontId="12" fillId="0" borderId="32" xfId="3" applyNumberFormat="1" applyFont="1" applyBorder="1" applyAlignment="1">
      <alignment vertical="center"/>
    </xf>
    <xf numFmtId="3" fontId="12" fillId="0" borderId="17" xfId="3" applyNumberFormat="1" applyFont="1" applyBorder="1" applyAlignment="1">
      <alignment vertical="center"/>
    </xf>
    <xf numFmtId="49" fontId="9" fillId="0" borderId="0" xfId="4" applyNumberFormat="1" applyFont="1" applyBorder="1" applyAlignment="1">
      <alignment horizontal="center" vertical="center"/>
    </xf>
    <xf numFmtId="3" fontId="12" fillId="0" borderId="0" xfId="3" applyNumberFormat="1" applyFont="1" applyAlignment="1">
      <alignment horizontal="right" vertical="center" wrapText="1"/>
    </xf>
    <xf numFmtId="3" fontId="9" fillId="0" borderId="0" xfId="3" applyNumberFormat="1" applyAlignment="1">
      <alignment vertical="center" wrapText="1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43" fontId="14" fillId="0" borderId="0" xfId="3" applyNumberFormat="1" applyFont="1" applyAlignment="1">
      <alignment vertical="center"/>
    </xf>
    <xf numFmtId="3" fontId="12" fillId="0" borderId="20" xfId="3" applyNumberFormat="1" applyFont="1" applyBorder="1" applyAlignment="1">
      <alignment horizontal="right" vertical="center" wrapText="1"/>
    </xf>
    <xf numFmtId="3" fontId="12" fillId="0" borderId="20" xfId="3" applyNumberFormat="1" applyFont="1" applyBorder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9" fillId="0" borderId="0" xfId="3" applyAlignment="1">
      <alignment vertical="center" wrapText="1"/>
    </xf>
    <xf numFmtId="49" fontId="9" fillId="0" borderId="0" xfId="4" applyNumberFormat="1" applyFont="1" applyAlignment="1">
      <alignment horizontal="center" vertical="center"/>
    </xf>
    <xf numFmtId="43" fontId="0" fillId="0" borderId="0" xfId="1" applyFont="1"/>
    <xf numFmtId="43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43" fontId="15" fillId="0" borderId="0" xfId="1" applyFont="1"/>
    <xf numFmtId="43" fontId="15" fillId="0" borderId="0" xfId="0" applyNumberFormat="1" applyFont="1"/>
    <xf numFmtId="3" fontId="2" fillId="4" borderId="0" xfId="0" applyNumberFormat="1" applyFont="1" applyFill="1" applyAlignment="1">
      <alignment horizontal="center" vertical="center"/>
    </xf>
    <xf numFmtId="165" fontId="3" fillId="0" borderId="2" xfId="0" applyNumberFormat="1" applyFont="1" applyBorder="1"/>
    <xf numFmtId="0" fontId="11" fillId="0" borderId="42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9" fillId="0" borderId="27" xfId="3" applyBorder="1" applyAlignment="1">
      <alignment vertical="center"/>
    </xf>
    <xf numFmtId="165" fontId="9" fillId="0" borderId="0" xfId="1" applyNumberFormat="1" applyFont="1" applyAlignment="1">
      <alignment vertical="center"/>
    </xf>
    <xf numFmtId="43" fontId="9" fillId="0" borderId="0" xfId="3" applyNumberFormat="1" applyAlignment="1">
      <alignment vertical="center"/>
    </xf>
    <xf numFmtId="164" fontId="9" fillId="0" borderId="0" xfId="1" applyNumberFormat="1" applyFont="1" applyAlignment="1">
      <alignment vertical="center"/>
    </xf>
    <xf numFmtId="0" fontId="12" fillId="0" borderId="11" xfId="3" applyFont="1" applyBorder="1" applyAlignment="1">
      <alignment horizontal="right" vertical="center"/>
    </xf>
    <xf numFmtId="4" fontId="2" fillId="2" borderId="0" xfId="0" applyNumberFormat="1" applyFont="1" applyFill="1"/>
    <xf numFmtId="0" fontId="15" fillId="0" borderId="0" xfId="3" applyFont="1"/>
    <xf numFmtId="49" fontId="15" fillId="0" borderId="0" xfId="4" applyNumberFormat="1" applyFont="1" applyAlignment="1">
      <alignment horizontal="center"/>
    </xf>
    <xf numFmtId="0" fontId="15" fillId="0" borderId="0" xfId="3" applyFont="1" applyAlignment="1">
      <alignment wrapText="1"/>
    </xf>
    <xf numFmtId="3" fontId="8" fillId="0" borderId="0" xfId="3" applyNumberFormat="1" applyFont="1" applyAlignment="1">
      <alignment horizontal="center"/>
    </xf>
    <xf numFmtId="49" fontId="8" fillId="0" borderId="0" xfId="4" applyNumberFormat="1" applyFont="1" applyAlignment="1">
      <alignment horizontal="center"/>
    </xf>
    <xf numFmtId="3" fontId="8" fillId="0" borderId="0" xfId="3" applyNumberFormat="1" applyFont="1" applyAlignment="1">
      <alignment horizontal="center" wrapText="1"/>
    </xf>
    <xf numFmtId="0" fontId="15" fillId="0" borderId="8" xfId="3" applyFont="1" applyBorder="1"/>
    <xf numFmtId="0" fontId="15" fillId="0" borderId="9" xfId="3" applyFont="1" applyBorder="1"/>
    <xf numFmtId="49" fontId="8" fillId="0" borderId="9" xfId="4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center" wrapText="1"/>
    </xf>
    <xf numFmtId="3" fontId="8" fillId="0" borderId="9" xfId="3" applyNumberFormat="1" applyFont="1" applyBorder="1" applyAlignment="1">
      <alignment horizontal="center"/>
    </xf>
    <xf numFmtId="3" fontId="8" fillId="0" borderId="10" xfId="3" applyNumberFormat="1" applyFont="1" applyBorder="1" applyAlignment="1">
      <alignment horizontal="center"/>
    </xf>
    <xf numFmtId="0" fontId="15" fillId="0" borderId="11" xfId="3" applyFont="1" applyBorder="1"/>
    <xf numFmtId="0" fontId="8" fillId="0" borderId="12" xfId="3" applyFont="1" applyBorder="1" applyAlignment="1">
      <alignment horizontal="center"/>
    </xf>
    <xf numFmtId="0" fontId="8" fillId="0" borderId="0" xfId="3" applyFont="1" applyAlignment="1">
      <alignment horizontal="center"/>
    </xf>
    <xf numFmtId="49" fontId="8" fillId="0" borderId="0" xfId="4" applyNumberFormat="1" applyFont="1" applyBorder="1" applyAlignment="1">
      <alignment horizontal="center"/>
    </xf>
    <xf numFmtId="0" fontId="8" fillId="0" borderId="0" xfId="3" applyFont="1" applyAlignment="1">
      <alignment horizontal="center" wrapText="1"/>
    </xf>
    <xf numFmtId="0" fontId="8" fillId="0" borderId="13" xfId="3" applyFont="1" applyBorder="1"/>
    <xf numFmtId="0" fontId="8" fillId="0" borderId="0" xfId="3" applyFont="1"/>
    <xf numFmtId="0" fontId="8" fillId="0" borderId="11" xfId="3" applyFont="1" applyBorder="1"/>
    <xf numFmtId="3" fontId="8" fillId="0" borderId="13" xfId="3" applyNumberFormat="1" applyFont="1" applyBorder="1" applyAlignment="1">
      <alignment horizontal="center"/>
    </xf>
    <xf numFmtId="0" fontId="15" fillId="0" borderId="19" xfId="3" applyFont="1" applyBorder="1"/>
    <xf numFmtId="0" fontId="15" fillId="0" borderId="20" xfId="3" applyFont="1" applyBorder="1"/>
    <xf numFmtId="49" fontId="8" fillId="0" borderId="21" xfId="4" applyNumberFormat="1" applyFont="1" applyFill="1" applyBorder="1" applyAlignment="1">
      <alignment horizontal="center"/>
    </xf>
    <xf numFmtId="3" fontId="8" fillId="0" borderId="22" xfId="3" applyNumberFormat="1" applyFont="1" applyBorder="1" applyAlignment="1">
      <alignment horizontal="center" wrapText="1"/>
    </xf>
    <xf numFmtId="3" fontId="8" fillId="0" borderId="22" xfId="3" applyNumberFormat="1" applyFont="1" applyBorder="1" applyAlignment="1">
      <alignment horizontal="center"/>
    </xf>
    <xf numFmtId="0" fontId="15" fillId="0" borderId="0" xfId="3" applyFont="1" applyAlignment="1">
      <alignment vertical="center"/>
    </xf>
    <xf numFmtId="0" fontId="8" fillId="0" borderId="1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3" fontId="8" fillId="0" borderId="14" xfId="3" applyNumberFormat="1" applyFont="1" applyBorder="1" applyAlignment="1">
      <alignment vertical="center" wrapText="1"/>
    </xf>
    <xf numFmtId="3" fontId="8" fillId="0" borderId="14" xfId="3" applyNumberFormat="1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5" fillId="0" borderId="27" xfId="3" applyFont="1" applyBorder="1" applyAlignment="1">
      <alignment vertical="center"/>
    </xf>
    <xf numFmtId="3" fontId="8" fillId="0" borderId="25" xfId="3" applyNumberFormat="1" applyFont="1" applyBorder="1" applyAlignment="1">
      <alignment vertical="center" wrapText="1"/>
    </xf>
    <xf numFmtId="3" fontId="8" fillId="0" borderId="25" xfId="3" applyNumberFormat="1" applyFont="1" applyBorder="1" applyAlignment="1">
      <alignment vertical="center"/>
    </xf>
    <xf numFmtId="3" fontId="15" fillId="0" borderId="26" xfId="3" applyNumberFormat="1" applyFont="1" applyBorder="1" applyAlignment="1">
      <alignment horizontal="right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15" fillId="0" borderId="29" xfId="3" applyNumberFormat="1" applyFont="1" applyBorder="1" applyAlignment="1">
      <alignment horizontal="center" vertical="center"/>
    </xf>
    <xf numFmtId="3" fontId="15" fillId="0" borderId="27" xfId="3" applyNumberFormat="1" applyFont="1" applyBorder="1" applyAlignment="1">
      <alignment horizontal="center" vertical="center"/>
    </xf>
    <xf numFmtId="3" fontId="15" fillId="0" borderId="29" xfId="3" applyNumberFormat="1" applyFont="1" applyBorder="1" applyAlignment="1">
      <alignment vertical="center" wrapText="1"/>
    </xf>
    <xf numFmtId="3" fontId="15" fillId="0" borderId="29" xfId="3" applyNumberFormat="1" applyFont="1" applyBorder="1" applyAlignment="1">
      <alignment horizontal="left" vertical="center"/>
    </xf>
    <xf numFmtId="165" fontId="15" fillId="0" borderId="13" xfId="1" applyNumberFormat="1" applyFont="1" applyBorder="1" applyAlignment="1">
      <alignment horizontal="right" vertical="center"/>
    </xf>
    <xf numFmtId="3" fontId="15" fillId="0" borderId="13" xfId="3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vertical="center"/>
    </xf>
    <xf numFmtId="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15" fillId="0" borderId="31" xfId="3" applyFont="1" applyBorder="1" applyAlignment="1">
      <alignment vertical="center"/>
    </xf>
    <xf numFmtId="0" fontId="15" fillId="0" borderId="16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5" fillId="0" borderId="32" xfId="3" applyFont="1" applyBorder="1" applyAlignment="1">
      <alignment vertical="center"/>
    </xf>
    <xf numFmtId="3" fontId="15" fillId="0" borderId="32" xfId="3" applyNumberFormat="1" applyFont="1" applyBorder="1" applyAlignment="1">
      <alignment vertical="center" wrapText="1"/>
    </xf>
    <xf numFmtId="3" fontId="15" fillId="0" borderId="32" xfId="3" applyNumberFormat="1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49" fontId="8" fillId="0" borderId="20" xfId="4" applyNumberFormat="1" applyFont="1" applyFill="1" applyBorder="1" applyAlignment="1">
      <alignment horizontal="center" vertical="center"/>
    </xf>
    <xf numFmtId="3" fontId="8" fillId="0" borderId="20" xfId="3" applyNumberFormat="1" applyFont="1" applyBorder="1" applyAlignment="1">
      <alignment vertical="center" wrapText="1"/>
    </xf>
    <xf numFmtId="3" fontId="15" fillId="0" borderId="20" xfId="3" applyNumberFormat="1" applyFont="1" applyBorder="1" applyAlignment="1">
      <alignment vertical="center"/>
    </xf>
    <xf numFmtId="165" fontId="8" fillId="0" borderId="22" xfId="1" applyNumberFormat="1" applyFont="1" applyBorder="1" applyAlignment="1">
      <alignment horizontal="right" vertical="center"/>
    </xf>
    <xf numFmtId="3" fontId="8" fillId="0" borderId="21" xfId="3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0" fontId="15" fillId="0" borderId="25" xfId="3" applyFont="1" applyBorder="1" applyAlignment="1">
      <alignment vertical="center"/>
    </xf>
    <xf numFmtId="49" fontId="8" fillId="0" borderId="27" xfId="4" applyNumberFormat="1" applyFont="1" applyBorder="1" applyAlignment="1">
      <alignment horizontal="center" vertical="center"/>
    </xf>
    <xf numFmtId="3" fontId="8" fillId="0" borderId="29" xfId="3" applyNumberFormat="1" applyFont="1" applyBorder="1" applyAlignment="1">
      <alignment vertical="center" wrapText="1"/>
    </xf>
    <xf numFmtId="3" fontId="8" fillId="0" borderId="29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horizontal="center" vertical="center"/>
    </xf>
    <xf numFmtId="4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horizontal="left" vertical="center" wrapText="1"/>
    </xf>
    <xf numFmtId="3" fontId="15" fillId="3" borderId="29" xfId="3" applyNumberFormat="1" applyFont="1" applyFill="1" applyBorder="1" applyAlignment="1">
      <alignment vertical="center" wrapText="1"/>
    </xf>
    <xf numFmtId="49" fontId="15" fillId="0" borderId="27" xfId="4" applyNumberFormat="1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167" fontId="15" fillId="0" borderId="0" xfId="2" applyNumberFormat="1" applyFont="1" applyAlignment="1">
      <alignment vertical="center"/>
    </xf>
    <xf numFmtId="4" fontId="15" fillId="0" borderId="0" xfId="3" applyNumberFormat="1" applyFont="1" applyAlignment="1">
      <alignment vertical="center"/>
    </xf>
    <xf numFmtId="3" fontId="8" fillId="0" borderId="27" xfId="3" applyNumberFormat="1" applyFont="1" applyBorder="1" applyAlignment="1">
      <alignment vertical="center" wrapText="1"/>
    </xf>
    <xf numFmtId="49" fontId="15" fillId="0" borderId="30" xfId="4" applyNumberFormat="1" applyFont="1" applyBorder="1" applyAlignment="1">
      <alignment horizontal="center" vertical="center"/>
    </xf>
    <xf numFmtId="3" fontId="15" fillId="0" borderId="30" xfId="3" applyNumberFormat="1" applyFont="1" applyBorder="1" applyAlignment="1">
      <alignment vertical="center" wrapText="1"/>
    </xf>
    <xf numFmtId="4" fontId="15" fillId="0" borderId="17" xfId="3" applyNumberFormat="1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3" fontId="15" fillId="0" borderId="27" xfId="3" applyNumberFormat="1" applyFont="1" applyBorder="1" applyAlignment="1">
      <alignment horizontal="left" vertical="center" wrapText="1"/>
    </xf>
    <xf numFmtId="49" fontId="15" fillId="0" borderId="27" xfId="4" applyNumberFormat="1" applyFont="1" applyFill="1" applyBorder="1" applyAlignment="1">
      <alignment horizontal="center" vertical="center"/>
    </xf>
    <xf numFmtId="3" fontId="8" fillId="0" borderId="33" xfId="3" applyNumberFormat="1" applyFont="1" applyBorder="1" applyAlignment="1">
      <alignment vertical="center" wrapText="1"/>
    </xf>
    <xf numFmtId="164" fontId="15" fillId="0" borderId="0" xfId="1" applyNumberFormat="1" applyFont="1" applyAlignment="1">
      <alignment vertical="center"/>
    </xf>
    <xf numFmtId="3" fontId="15" fillId="0" borderId="13" xfId="3" applyNumberFormat="1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15" fillId="0" borderId="36" xfId="3" applyFont="1" applyBorder="1" applyAlignment="1">
      <alignment vertical="center"/>
    </xf>
    <xf numFmtId="0" fontId="15" fillId="0" borderId="37" xfId="3" applyFont="1" applyBorder="1" applyAlignment="1">
      <alignment vertical="center"/>
    </xf>
    <xf numFmtId="0" fontId="15" fillId="0" borderId="35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49" fontId="15" fillId="0" borderId="35" xfId="4" applyNumberFormat="1" applyFont="1" applyBorder="1" applyAlignment="1">
      <alignment horizontal="center" vertical="center"/>
    </xf>
    <xf numFmtId="3" fontId="15" fillId="0" borderId="38" xfId="3" applyNumberFormat="1" applyFont="1" applyBorder="1" applyAlignment="1">
      <alignment vertical="center" wrapText="1"/>
    </xf>
    <xf numFmtId="3" fontId="15" fillId="0" borderId="38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49" fontId="8" fillId="0" borderId="16" xfId="4" applyNumberFormat="1" applyFont="1" applyFill="1" applyBorder="1" applyAlignment="1">
      <alignment horizontal="center" vertical="center"/>
    </xf>
    <xf numFmtId="3" fontId="8" fillId="0" borderId="16" xfId="3" applyNumberFormat="1" applyFont="1" applyBorder="1" applyAlignment="1">
      <alignment vertical="center" wrapText="1"/>
    </xf>
    <xf numFmtId="3" fontId="15" fillId="0" borderId="16" xfId="3" applyNumberFormat="1" applyFont="1" applyBorder="1" applyAlignment="1">
      <alignment vertical="center"/>
    </xf>
    <xf numFmtId="3" fontId="8" fillId="0" borderId="16" xfId="3" applyNumberFormat="1" applyFont="1" applyBorder="1" applyAlignment="1">
      <alignment vertical="center"/>
    </xf>
    <xf numFmtId="0" fontId="8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49" fontId="15" fillId="0" borderId="20" xfId="4" applyNumberFormat="1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49" fontId="15" fillId="0" borderId="27" xfId="3" applyNumberFormat="1" applyFont="1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49" fontId="8" fillId="0" borderId="0" xfId="4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vertical="center" wrapText="1"/>
    </xf>
    <xf numFmtId="3" fontId="8" fillId="0" borderId="0" xfId="3" applyNumberFormat="1" applyFont="1" applyAlignment="1">
      <alignment vertical="center"/>
    </xf>
    <xf numFmtId="0" fontId="15" fillId="0" borderId="8" xfId="3" applyFont="1" applyBorder="1" applyAlignment="1">
      <alignment vertical="center"/>
    </xf>
    <xf numFmtId="49" fontId="15" fillId="0" borderId="9" xfId="4" applyNumberFormat="1" applyFont="1" applyBorder="1" applyAlignment="1">
      <alignment horizontal="center" vertical="center"/>
    </xf>
    <xf numFmtId="3" fontId="8" fillId="0" borderId="9" xfId="3" applyNumberFormat="1" applyFont="1" applyBorder="1" applyAlignment="1">
      <alignment horizontal="right" vertical="center" wrapText="1"/>
    </xf>
    <xf numFmtId="165" fontId="8" fillId="0" borderId="14" xfId="1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vertical="center"/>
    </xf>
    <xf numFmtId="0" fontId="15" fillId="0" borderId="15" xfId="3" applyFont="1" applyBorder="1" applyAlignment="1">
      <alignment vertical="center"/>
    </xf>
    <xf numFmtId="49" fontId="15" fillId="0" borderId="16" xfId="4" applyNumberFormat="1" applyFont="1" applyBorder="1" applyAlignment="1">
      <alignment horizontal="center" vertical="center"/>
    </xf>
    <xf numFmtId="3" fontId="8" fillId="0" borderId="16" xfId="3" applyNumberFormat="1" applyFont="1" applyBorder="1" applyAlignment="1">
      <alignment horizontal="right" vertical="center" wrapText="1"/>
    </xf>
    <xf numFmtId="3" fontId="8" fillId="0" borderId="32" xfId="3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right" vertical="center"/>
    </xf>
    <xf numFmtId="3" fontId="8" fillId="0" borderId="17" xfId="3" applyNumberFormat="1" applyFont="1" applyBorder="1" applyAlignment="1">
      <alignment vertical="center"/>
    </xf>
    <xf numFmtId="49" fontId="15" fillId="0" borderId="0" xfId="4" applyNumberFormat="1" applyFont="1" applyBorder="1" applyAlignment="1">
      <alignment horizontal="center" vertical="center"/>
    </xf>
    <xf numFmtId="3" fontId="8" fillId="0" borderId="0" xfId="3" applyNumberFormat="1" applyFont="1" applyAlignment="1">
      <alignment horizontal="right" vertical="center" wrapText="1"/>
    </xf>
    <xf numFmtId="3" fontId="15" fillId="0" borderId="0" xfId="3" applyNumberFormat="1" applyFont="1" applyAlignment="1">
      <alignment vertical="center" wrapText="1"/>
    </xf>
    <xf numFmtId="3" fontId="8" fillId="0" borderId="20" xfId="3" applyNumberFormat="1" applyFont="1" applyBorder="1" applyAlignment="1">
      <alignment horizontal="right" vertical="center" wrapText="1"/>
    </xf>
    <xf numFmtId="3" fontId="8" fillId="0" borderId="20" xfId="3" applyNumberFormat="1" applyFont="1" applyBorder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0" fontId="15" fillId="0" borderId="0" xfId="5" applyFont="1"/>
    <xf numFmtId="0" fontId="15" fillId="0" borderId="16" xfId="5" applyFont="1" applyBorder="1"/>
    <xf numFmtId="0" fontId="8" fillId="0" borderId="16" xfId="5" applyFont="1" applyBorder="1"/>
    <xf numFmtId="0" fontId="8" fillId="0" borderId="16" xfId="5" applyFont="1" applyBorder="1" applyAlignment="1">
      <alignment horizontal="left" vertical="top"/>
    </xf>
    <xf numFmtId="0" fontId="8" fillId="8" borderId="17" xfId="5" applyFont="1" applyFill="1" applyBorder="1" applyAlignment="1">
      <alignment horizontal="center" vertical="center" wrapText="1"/>
    </xf>
    <xf numFmtId="0" fontId="8" fillId="8" borderId="19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/>
    </xf>
    <xf numFmtId="0" fontId="8" fillId="8" borderId="21" xfId="5" applyFont="1" applyFill="1" applyBorder="1" applyAlignment="1">
      <alignment horizontal="center"/>
    </xf>
    <xf numFmtId="0" fontId="8" fillId="8" borderId="47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 vertical="center" wrapText="1"/>
    </xf>
    <xf numFmtId="0" fontId="8" fillId="8" borderId="49" xfId="5" applyFont="1" applyFill="1" applyBorder="1" applyAlignment="1">
      <alignment horizontal="center" vertical="center" wrapText="1"/>
    </xf>
    <xf numFmtId="49" fontId="8" fillId="8" borderId="17" xfId="5" applyNumberFormat="1" applyFont="1" applyFill="1" applyBorder="1" applyAlignment="1">
      <alignment horizontal="center" vertical="center" wrapText="1"/>
    </xf>
    <xf numFmtId="0" fontId="15" fillId="0" borderId="46" xfId="5" applyFont="1" applyBorder="1"/>
    <xf numFmtId="0" fontId="15" fillId="0" borderId="14" xfId="5" applyFont="1" applyBorder="1"/>
    <xf numFmtId="0" fontId="15" fillId="0" borderId="46" xfId="5" applyFont="1" applyBorder="1" applyAlignment="1">
      <alignment horizontal="center"/>
    </xf>
    <xf numFmtId="0" fontId="8" fillId="0" borderId="46" xfId="5" applyFont="1" applyBorder="1"/>
    <xf numFmtId="165" fontId="8" fillId="0" borderId="13" xfId="1" applyNumberFormat="1" applyFont="1" applyBorder="1" applyAlignment="1">
      <alignment horizontal="right" vertical="center"/>
    </xf>
    <xf numFmtId="165" fontId="15" fillId="0" borderId="0" xfId="1" applyNumberFormat="1" applyFont="1"/>
    <xf numFmtId="0" fontId="8" fillId="0" borderId="46" xfId="5" applyFont="1" applyBorder="1" applyAlignment="1">
      <alignment horizontal="center"/>
    </xf>
    <xf numFmtId="49" fontId="15" fillId="0" borderId="46" xfId="5" applyNumberFormat="1" applyFont="1" applyBorder="1" applyAlignment="1">
      <alignment horizontal="center"/>
    </xf>
    <xf numFmtId="3" fontId="15" fillId="0" borderId="46" xfId="3" applyNumberFormat="1" applyFont="1" applyBorder="1"/>
    <xf numFmtId="3" fontId="15" fillId="0" borderId="46" xfId="5" applyNumberFormat="1" applyFont="1" applyBorder="1"/>
    <xf numFmtId="3" fontId="17" fillId="0" borderId="46" xfId="6" applyNumberFormat="1" applyFont="1" applyBorder="1" applyAlignment="1">
      <alignment horizontal="left"/>
    </xf>
    <xf numFmtId="43" fontId="15" fillId="0" borderId="0" xfId="4" applyFont="1"/>
    <xf numFmtId="3" fontId="15" fillId="0" borderId="0" xfId="5" applyNumberFormat="1" applyFont="1"/>
    <xf numFmtId="3" fontId="15" fillId="0" borderId="46" xfId="4" applyNumberFormat="1" applyFont="1" applyBorder="1"/>
    <xf numFmtId="3" fontId="8" fillId="0" borderId="46" xfId="5" applyNumberFormat="1" applyFont="1" applyBorder="1"/>
    <xf numFmtId="165" fontId="15" fillId="0" borderId="0" xfId="5" applyNumberFormat="1" applyFont="1"/>
    <xf numFmtId="0" fontId="15" fillId="0" borderId="18" xfId="5" applyFont="1" applyBorder="1" applyAlignment="1">
      <alignment horizontal="center"/>
    </xf>
    <xf numFmtId="0" fontId="15" fillId="0" borderId="18" xfId="5" applyFont="1" applyBorder="1"/>
    <xf numFmtId="3" fontId="15" fillId="0" borderId="18" xfId="5" applyNumberFormat="1" applyFont="1" applyBorder="1"/>
    <xf numFmtId="165" fontId="8" fillId="0" borderId="21" xfId="1" applyNumberFormat="1" applyFont="1" applyBorder="1" applyAlignment="1">
      <alignment horizontal="right" vertical="center"/>
    </xf>
    <xf numFmtId="0" fontId="8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5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1" fillId="0" borderId="0" xfId="1" applyNumberFormat="1" applyFont="1"/>
    <xf numFmtId="0" fontId="5" fillId="0" borderId="0" xfId="0" applyFont="1"/>
    <xf numFmtId="165" fontId="6" fillId="0" borderId="0" xfId="0" applyNumberFormat="1" applyFont="1" applyAlignment="1">
      <alignment horizontal="center" vertical="top" wrapText="1" readingOrder="1"/>
    </xf>
    <xf numFmtId="0" fontId="8" fillId="8" borderId="19" xfId="5" applyFont="1" applyFill="1" applyBorder="1" applyAlignment="1">
      <alignment horizontal="center" vertical="center" wrapText="1"/>
    </xf>
    <xf numFmtId="0" fontId="8" fillId="8" borderId="20" xfId="5" applyFont="1" applyFill="1" applyBorder="1" applyAlignment="1">
      <alignment horizontal="center" vertical="center" wrapText="1"/>
    </xf>
    <xf numFmtId="0" fontId="8" fillId="8" borderId="21" xfId="5" applyFont="1" applyFill="1" applyBorder="1" applyAlignment="1">
      <alignment horizontal="center" vertical="center" wrapText="1"/>
    </xf>
    <xf numFmtId="0" fontId="8" fillId="8" borderId="22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>
      <alignment horizontal="center"/>
    </xf>
    <xf numFmtId="0" fontId="8" fillId="8" borderId="8" xfId="5" applyFont="1" applyFill="1" applyBorder="1" applyAlignment="1">
      <alignment horizontal="center" vertical="center" wrapText="1"/>
    </xf>
    <xf numFmtId="0" fontId="8" fillId="8" borderId="9" xfId="5" applyFont="1" applyFill="1" applyBorder="1" applyAlignment="1">
      <alignment horizontal="center" vertical="center" wrapText="1"/>
    </xf>
    <xf numFmtId="0" fontId="8" fillId="8" borderId="10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0" xfId="5" applyFont="1" applyFill="1" applyAlignment="1">
      <alignment horizontal="center" vertical="center" wrapText="1"/>
    </xf>
    <xf numFmtId="0" fontId="8" fillId="8" borderId="13" xfId="5" applyFont="1" applyFill="1" applyBorder="1" applyAlignment="1">
      <alignment horizontal="center" vertical="center" wrapText="1"/>
    </xf>
    <xf numFmtId="0" fontId="8" fillId="8" borderId="15" xfId="5" applyFont="1" applyFill="1" applyBorder="1" applyAlignment="1">
      <alignment horizontal="center" vertical="center" wrapText="1"/>
    </xf>
    <xf numFmtId="0" fontId="8" fillId="8" borderId="16" xfId="5" applyFont="1" applyFill="1" applyBorder="1" applyAlignment="1">
      <alignment horizontal="center" vertical="center" wrapText="1"/>
    </xf>
    <xf numFmtId="0" fontId="8" fillId="8" borderId="17" xfId="5" applyFont="1" applyFill="1" applyBorder="1" applyAlignment="1">
      <alignment horizontal="center" vertical="center" wrapText="1"/>
    </xf>
    <xf numFmtId="0" fontId="8" fillId="8" borderId="44" xfId="5" applyFont="1" applyFill="1" applyBorder="1" applyAlignment="1">
      <alignment horizontal="center" vertical="center" wrapText="1"/>
    </xf>
    <xf numFmtId="0" fontId="15" fillId="8" borderId="45" xfId="5" applyFont="1" applyFill="1" applyBorder="1" applyAlignment="1">
      <alignment horizontal="center" vertical="center" wrapText="1"/>
    </xf>
    <xf numFmtId="0" fontId="15" fillId="8" borderId="48" xfId="5" applyFont="1" applyFill="1" applyBorder="1" applyAlignment="1">
      <alignment horizontal="center" vertical="center" wrapText="1"/>
    </xf>
    <xf numFmtId="0" fontId="8" fillId="8" borderId="14" xfId="5" applyFont="1" applyFill="1" applyBorder="1" applyAlignment="1">
      <alignment horizontal="center" vertical="center" wrapText="1"/>
    </xf>
    <xf numFmtId="0" fontId="15" fillId="8" borderId="46" xfId="5" applyFont="1" applyFill="1" applyBorder="1" applyAlignment="1">
      <alignment horizontal="center" vertical="center" wrapText="1"/>
    </xf>
    <xf numFmtId="0" fontId="15" fillId="8" borderId="18" xfId="5" applyFont="1" applyFill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8" fillId="0" borderId="14" xfId="3" applyNumberFormat="1" applyFont="1" applyBorder="1" applyAlignment="1">
      <alignment horizontal="center" vertical="center" wrapText="1"/>
    </xf>
    <xf numFmtId="3" fontId="8" fillId="0" borderId="18" xfId="3" applyNumberFormat="1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3" fontId="8" fillId="0" borderId="0" xfId="3" applyNumberFormat="1" applyFont="1" applyAlignment="1">
      <alignment horizontal="center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/>
    </xf>
    <xf numFmtId="3" fontId="8" fillId="0" borderId="18" xfId="3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43" fontId="2" fillId="2" borderId="51" xfId="1" applyFont="1" applyFill="1" applyBorder="1" applyAlignment="1">
      <alignment horizontal="center" vertical="center" wrapText="1"/>
    </xf>
    <xf numFmtId="43" fontId="2" fillId="2" borderId="5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19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3" fontId="10" fillId="0" borderId="0" xfId="3" applyNumberFormat="1" applyFont="1" applyAlignment="1">
      <alignment horizont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center" vertical="center" wrapText="1"/>
    </xf>
    <xf numFmtId="3" fontId="11" fillId="0" borderId="18" xfId="3" applyNumberFormat="1" applyFont="1" applyBorder="1" applyAlignment="1">
      <alignment horizontal="center" vertical="center" wrapText="1"/>
    </xf>
    <xf numFmtId="3" fontId="11" fillId="0" borderId="14" xfId="3" applyNumberFormat="1" applyFont="1" applyBorder="1" applyAlignment="1">
      <alignment horizontal="center" vertical="center"/>
    </xf>
    <xf numFmtId="3" fontId="11" fillId="0" borderId="18" xfId="3" applyNumberFormat="1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39687</xdr:colOff>
      <xdr:row>0</xdr:row>
      <xdr:rowOff>145209</xdr:rowOff>
    </xdr:from>
    <xdr:to>
      <xdr:col>2</xdr:col>
      <xdr:colOff>1912754</xdr:colOff>
      <xdr:row>4</xdr:row>
      <xdr:rowOff>207179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145209"/>
          <a:ext cx="1869892" cy="105892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93459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6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53125" defaultRowHeight="14.5" outlineLevelRow="1" outlineLevelCol="1" x14ac:dyDescent="0.35"/>
  <cols>
    <col min="1" max="2" width="11.453125" style="366"/>
    <col min="3" max="3" width="7.7265625" style="366" bestFit="1" customWidth="1"/>
    <col min="4" max="4" width="8.1796875" style="366" bestFit="1" customWidth="1"/>
    <col min="5" max="5" width="11.7265625" style="366" bestFit="1" customWidth="1"/>
    <col min="6" max="6" width="9.1796875" style="366" bestFit="1" customWidth="1"/>
    <col min="7" max="7" width="53.81640625" style="366" bestFit="1" customWidth="1"/>
    <col min="8" max="8" width="8" style="366" hidden="1" customWidth="1" outlineLevel="1"/>
    <col min="9" max="9" width="18.81640625" style="366" bestFit="1" customWidth="1" collapsed="1"/>
    <col min="10" max="10" width="19.1796875" style="366" bestFit="1" customWidth="1"/>
    <col min="11" max="11" width="5.26953125" style="366" bestFit="1" customWidth="1"/>
    <col min="12" max="12" width="12.81640625" style="366" bestFit="1" customWidth="1"/>
    <col min="13" max="259" width="11.453125" style="366"/>
    <col min="260" max="260" width="7.7265625" style="366" bestFit="1" customWidth="1"/>
    <col min="261" max="261" width="12.1796875" style="366" bestFit="1" customWidth="1"/>
    <col min="262" max="262" width="8.453125" style="366" bestFit="1" customWidth="1"/>
    <col min="263" max="263" width="47.453125" style="366" bestFit="1" customWidth="1"/>
    <col min="264" max="264" width="8.1796875" style="366" bestFit="1" customWidth="1"/>
    <col min="265" max="265" width="19.81640625" style="366" bestFit="1" customWidth="1"/>
    <col min="266" max="266" width="20.7265625" style="366" bestFit="1" customWidth="1"/>
    <col min="267" max="267" width="13.81640625" style="366" bestFit="1" customWidth="1"/>
    <col min="268" max="515" width="11.453125" style="366"/>
    <col min="516" max="516" width="7.7265625" style="366" bestFit="1" customWidth="1"/>
    <col min="517" max="517" width="12.1796875" style="366" bestFit="1" customWidth="1"/>
    <col min="518" max="518" width="8.453125" style="366" bestFit="1" customWidth="1"/>
    <col min="519" max="519" width="47.453125" style="366" bestFit="1" customWidth="1"/>
    <col min="520" max="520" width="8.1796875" style="366" bestFit="1" customWidth="1"/>
    <col min="521" max="521" width="19.81640625" style="366" bestFit="1" customWidth="1"/>
    <col min="522" max="522" width="20.7265625" style="366" bestFit="1" customWidth="1"/>
    <col min="523" max="523" width="13.81640625" style="366" bestFit="1" customWidth="1"/>
    <col min="524" max="771" width="11.453125" style="366"/>
    <col min="772" max="772" width="7.7265625" style="366" bestFit="1" customWidth="1"/>
    <col min="773" max="773" width="12.1796875" style="366" bestFit="1" customWidth="1"/>
    <col min="774" max="774" width="8.453125" style="366" bestFit="1" customWidth="1"/>
    <col min="775" max="775" width="47.453125" style="366" bestFit="1" customWidth="1"/>
    <col min="776" max="776" width="8.1796875" style="366" bestFit="1" customWidth="1"/>
    <col min="777" max="777" width="19.81640625" style="366" bestFit="1" customWidth="1"/>
    <col min="778" max="778" width="20.7265625" style="366" bestFit="1" customWidth="1"/>
    <col min="779" max="779" width="13.81640625" style="366" bestFit="1" customWidth="1"/>
    <col min="780" max="1027" width="11.453125" style="366"/>
    <col min="1028" max="1028" width="7.7265625" style="366" bestFit="1" customWidth="1"/>
    <col min="1029" max="1029" width="12.1796875" style="366" bestFit="1" customWidth="1"/>
    <col min="1030" max="1030" width="8.453125" style="366" bestFit="1" customWidth="1"/>
    <col min="1031" max="1031" width="47.453125" style="366" bestFit="1" customWidth="1"/>
    <col min="1032" max="1032" width="8.1796875" style="366" bestFit="1" customWidth="1"/>
    <col min="1033" max="1033" width="19.81640625" style="366" bestFit="1" customWidth="1"/>
    <col min="1034" max="1034" width="20.7265625" style="366" bestFit="1" customWidth="1"/>
    <col min="1035" max="1035" width="13.81640625" style="366" bestFit="1" customWidth="1"/>
    <col min="1036" max="1283" width="11.453125" style="366"/>
    <col min="1284" max="1284" width="7.7265625" style="366" bestFit="1" customWidth="1"/>
    <col min="1285" max="1285" width="12.1796875" style="366" bestFit="1" customWidth="1"/>
    <col min="1286" max="1286" width="8.453125" style="366" bestFit="1" customWidth="1"/>
    <col min="1287" max="1287" width="47.453125" style="366" bestFit="1" customWidth="1"/>
    <col min="1288" max="1288" width="8.1796875" style="366" bestFit="1" customWidth="1"/>
    <col min="1289" max="1289" width="19.81640625" style="366" bestFit="1" customWidth="1"/>
    <col min="1290" max="1290" width="20.7265625" style="366" bestFit="1" customWidth="1"/>
    <col min="1291" max="1291" width="13.81640625" style="366" bestFit="1" customWidth="1"/>
    <col min="1292" max="1539" width="11.453125" style="366"/>
    <col min="1540" max="1540" width="7.7265625" style="366" bestFit="1" customWidth="1"/>
    <col min="1541" max="1541" width="12.1796875" style="366" bestFit="1" customWidth="1"/>
    <col min="1542" max="1542" width="8.453125" style="366" bestFit="1" customWidth="1"/>
    <col min="1543" max="1543" width="47.453125" style="366" bestFit="1" customWidth="1"/>
    <col min="1544" max="1544" width="8.1796875" style="366" bestFit="1" customWidth="1"/>
    <col min="1545" max="1545" width="19.81640625" style="366" bestFit="1" customWidth="1"/>
    <col min="1546" max="1546" width="20.7265625" style="366" bestFit="1" customWidth="1"/>
    <col min="1547" max="1547" width="13.81640625" style="366" bestFit="1" customWidth="1"/>
    <col min="1548" max="1795" width="11.453125" style="366"/>
    <col min="1796" max="1796" width="7.7265625" style="366" bestFit="1" customWidth="1"/>
    <col min="1797" max="1797" width="12.1796875" style="366" bestFit="1" customWidth="1"/>
    <col min="1798" max="1798" width="8.453125" style="366" bestFit="1" customWidth="1"/>
    <col min="1799" max="1799" width="47.453125" style="366" bestFit="1" customWidth="1"/>
    <col min="1800" max="1800" width="8.1796875" style="366" bestFit="1" customWidth="1"/>
    <col min="1801" max="1801" width="19.81640625" style="366" bestFit="1" customWidth="1"/>
    <col min="1802" max="1802" width="20.7265625" style="366" bestFit="1" customWidth="1"/>
    <col min="1803" max="1803" width="13.81640625" style="366" bestFit="1" customWidth="1"/>
    <col min="1804" max="2051" width="11.453125" style="366"/>
    <col min="2052" max="2052" width="7.7265625" style="366" bestFit="1" customWidth="1"/>
    <col min="2053" max="2053" width="12.1796875" style="366" bestFit="1" customWidth="1"/>
    <col min="2054" max="2054" width="8.453125" style="366" bestFit="1" customWidth="1"/>
    <col min="2055" max="2055" width="47.453125" style="366" bestFit="1" customWidth="1"/>
    <col min="2056" max="2056" width="8.1796875" style="366" bestFit="1" customWidth="1"/>
    <col min="2057" max="2057" width="19.81640625" style="366" bestFit="1" customWidth="1"/>
    <col min="2058" max="2058" width="20.7265625" style="366" bestFit="1" customWidth="1"/>
    <col min="2059" max="2059" width="13.81640625" style="366" bestFit="1" customWidth="1"/>
    <col min="2060" max="2307" width="11.453125" style="366"/>
    <col min="2308" max="2308" width="7.7265625" style="366" bestFit="1" customWidth="1"/>
    <col min="2309" max="2309" width="12.1796875" style="366" bestFit="1" customWidth="1"/>
    <col min="2310" max="2310" width="8.453125" style="366" bestFit="1" customWidth="1"/>
    <col min="2311" max="2311" width="47.453125" style="366" bestFit="1" customWidth="1"/>
    <col min="2312" max="2312" width="8.1796875" style="366" bestFit="1" customWidth="1"/>
    <col min="2313" max="2313" width="19.81640625" style="366" bestFit="1" customWidth="1"/>
    <col min="2314" max="2314" width="20.7265625" style="366" bestFit="1" customWidth="1"/>
    <col min="2315" max="2315" width="13.81640625" style="366" bestFit="1" customWidth="1"/>
    <col min="2316" max="2563" width="11.453125" style="366"/>
    <col min="2564" max="2564" width="7.7265625" style="366" bestFit="1" customWidth="1"/>
    <col min="2565" max="2565" width="12.1796875" style="366" bestFit="1" customWidth="1"/>
    <col min="2566" max="2566" width="8.453125" style="366" bestFit="1" customWidth="1"/>
    <col min="2567" max="2567" width="47.453125" style="366" bestFit="1" customWidth="1"/>
    <col min="2568" max="2568" width="8.1796875" style="366" bestFit="1" customWidth="1"/>
    <col min="2569" max="2569" width="19.81640625" style="366" bestFit="1" customWidth="1"/>
    <col min="2570" max="2570" width="20.7265625" style="366" bestFit="1" customWidth="1"/>
    <col min="2571" max="2571" width="13.81640625" style="366" bestFit="1" customWidth="1"/>
    <col min="2572" max="2819" width="11.453125" style="366"/>
    <col min="2820" max="2820" width="7.7265625" style="366" bestFit="1" customWidth="1"/>
    <col min="2821" max="2821" width="12.1796875" style="366" bestFit="1" customWidth="1"/>
    <col min="2822" max="2822" width="8.453125" style="366" bestFit="1" customWidth="1"/>
    <col min="2823" max="2823" width="47.453125" style="366" bestFit="1" customWidth="1"/>
    <col min="2824" max="2824" width="8.1796875" style="366" bestFit="1" customWidth="1"/>
    <col min="2825" max="2825" width="19.81640625" style="366" bestFit="1" customWidth="1"/>
    <col min="2826" max="2826" width="20.7265625" style="366" bestFit="1" customWidth="1"/>
    <col min="2827" max="2827" width="13.81640625" style="366" bestFit="1" customWidth="1"/>
    <col min="2828" max="3075" width="11.453125" style="366"/>
    <col min="3076" max="3076" width="7.7265625" style="366" bestFit="1" customWidth="1"/>
    <col min="3077" max="3077" width="12.1796875" style="366" bestFit="1" customWidth="1"/>
    <col min="3078" max="3078" width="8.453125" style="366" bestFit="1" customWidth="1"/>
    <col min="3079" max="3079" width="47.453125" style="366" bestFit="1" customWidth="1"/>
    <col min="3080" max="3080" width="8.1796875" style="366" bestFit="1" customWidth="1"/>
    <col min="3081" max="3081" width="19.81640625" style="366" bestFit="1" customWidth="1"/>
    <col min="3082" max="3082" width="20.7265625" style="366" bestFit="1" customWidth="1"/>
    <col min="3083" max="3083" width="13.81640625" style="366" bestFit="1" customWidth="1"/>
    <col min="3084" max="3331" width="11.453125" style="366"/>
    <col min="3332" max="3332" width="7.7265625" style="366" bestFit="1" customWidth="1"/>
    <col min="3333" max="3333" width="12.1796875" style="366" bestFit="1" customWidth="1"/>
    <col min="3334" max="3334" width="8.453125" style="366" bestFit="1" customWidth="1"/>
    <col min="3335" max="3335" width="47.453125" style="366" bestFit="1" customWidth="1"/>
    <col min="3336" max="3336" width="8.1796875" style="366" bestFit="1" customWidth="1"/>
    <col min="3337" max="3337" width="19.81640625" style="366" bestFit="1" customWidth="1"/>
    <col min="3338" max="3338" width="20.7265625" style="366" bestFit="1" customWidth="1"/>
    <col min="3339" max="3339" width="13.81640625" style="366" bestFit="1" customWidth="1"/>
    <col min="3340" max="3587" width="11.453125" style="366"/>
    <col min="3588" max="3588" width="7.7265625" style="366" bestFit="1" customWidth="1"/>
    <col min="3589" max="3589" width="12.1796875" style="366" bestFit="1" customWidth="1"/>
    <col min="3590" max="3590" width="8.453125" style="366" bestFit="1" customWidth="1"/>
    <col min="3591" max="3591" width="47.453125" style="366" bestFit="1" customWidth="1"/>
    <col min="3592" max="3592" width="8.1796875" style="366" bestFit="1" customWidth="1"/>
    <col min="3593" max="3593" width="19.81640625" style="366" bestFit="1" customWidth="1"/>
    <col min="3594" max="3594" width="20.7265625" style="366" bestFit="1" customWidth="1"/>
    <col min="3595" max="3595" width="13.81640625" style="366" bestFit="1" customWidth="1"/>
    <col min="3596" max="3843" width="11.453125" style="366"/>
    <col min="3844" max="3844" width="7.7265625" style="366" bestFit="1" customWidth="1"/>
    <col min="3845" max="3845" width="12.1796875" style="366" bestFit="1" customWidth="1"/>
    <col min="3846" max="3846" width="8.453125" style="366" bestFit="1" customWidth="1"/>
    <col min="3847" max="3847" width="47.453125" style="366" bestFit="1" customWidth="1"/>
    <col min="3848" max="3848" width="8.1796875" style="366" bestFit="1" customWidth="1"/>
    <col min="3849" max="3849" width="19.81640625" style="366" bestFit="1" customWidth="1"/>
    <col min="3850" max="3850" width="20.7265625" style="366" bestFit="1" customWidth="1"/>
    <col min="3851" max="3851" width="13.81640625" style="366" bestFit="1" customWidth="1"/>
    <col min="3852" max="4099" width="11.453125" style="366"/>
    <col min="4100" max="4100" width="7.7265625" style="366" bestFit="1" customWidth="1"/>
    <col min="4101" max="4101" width="12.1796875" style="366" bestFit="1" customWidth="1"/>
    <col min="4102" max="4102" width="8.453125" style="366" bestFit="1" customWidth="1"/>
    <col min="4103" max="4103" width="47.453125" style="366" bestFit="1" customWidth="1"/>
    <col min="4104" max="4104" width="8.1796875" style="366" bestFit="1" customWidth="1"/>
    <col min="4105" max="4105" width="19.81640625" style="366" bestFit="1" customWidth="1"/>
    <col min="4106" max="4106" width="20.7265625" style="366" bestFit="1" customWidth="1"/>
    <col min="4107" max="4107" width="13.81640625" style="366" bestFit="1" customWidth="1"/>
    <col min="4108" max="4355" width="11.453125" style="366"/>
    <col min="4356" max="4356" width="7.7265625" style="366" bestFit="1" customWidth="1"/>
    <col min="4357" max="4357" width="12.1796875" style="366" bestFit="1" customWidth="1"/>
    <col min="4358" max="4358" width="8.453125" style="366" bestFit="1" customWidth="1"/>
    <col min="4359" max="4359" width="47.453125" style="366" bestFit="1" customWidth="1"/>
    <col min="4360" max="4360" width="8.1796875" style="366" bestFit="1" customWidth="1"/>
    <col min="4361" max="4361" width="19.81640625" style="366" bestFit="1" customWidth="1"/>
    <col min="4362" max="4362" width="20.7265625" style="366" bestFit="1" customWidth="1"/>
    <col min="4363" max="4363" width="13.81640625" style="366" bestFit="1" customWidth="1"/>
    <col min="4364" max="4611" width="11.453125" style="366"/>
    <col min="4612" max="4612" width="7.7265625" style="366" bestFit="1" customWidth="1"/>
    <col min="4613" max="4613" width="12.1796875" style="366" bestFit="1" customWidth="1"/>
    <col min="4614" max="4614" width="8.453125" style="366" bestFit="1" customWidth="1"/>
    <col min="4615" max="4615" width="47.453125" style="366" bestFit="1" customWidth="1"/>
    <col min="4616" max="4616" width="8.1796875" style="366" bestFit="1" customWidth="1"/>
    <col min="4617" max="4617" width="19.81640625" style="366" bestFit="1" customWidth="1"/>
    <col min="4618" max="4618" width="20.7265625" style="366" bestFit="1" customWidth="1"/>
    <col min="4619" max="4619" width="13.81640625" style="366" bestFit="1" customWidth="1"/>
    <col min="4620" max="4867" width="11.453125" style="366"/>
    <col min="4868" max="4868" width="7.7265625" style="366" bestFit="1" customWidth="1"/>
    <col min="4869" max="4869" width="12.1796875" style="366" bestFit="1" customWidth="1"/>
    <col min="4870" max="4870" width="8.453125" style="366" bestFit="1" customWidth="1"/>
    <col min="4871" max="4871" width="47.453125" style="366" bestFit="1" customWidth="1"/>
    <col min="4872" max="4872" width="8.1796875" style="366" bestFit="1" customWidth="1"/>
    <col min="4873" max="4873" width="19.81640625" style="366" bestFit="1" customWidth="1"/>
    <col min="4874" max="4874" width="20.7265625" style="366" bestFit="1" customWidth="1"/>
    <col min="4875" max="4875" width="13.81640625" style="366" bestFit="1" customWidth="1"/>
    <col min="4876" max="5123" width="11.453125" style="366"/>
    <col min="5124" max="5124" width="7.7265625" style="366" bestFit="1" customWidth="1"/>
    <col min="5125" max="5125" width="12.1796875" style="366" bestFit="1" customWidth="1"/>
    <col min="5126" max="5126" width="8.453125" style="366" bestFit="1" customWidth="1"/>
    <col min="5127" max="5127" width="47.453125" style="366" bestFit="1" customWidth="1"/>
    <col min="5128" max="5128" width="8.1796875" style="366" bestFit="1" customWidth="1"/>
    <col min="5129" max="5129" width="19.81640625" style="366" bestFit="1" customWidth="1"/>
    <col min="5130" max="5130" width="20.7265625" style="366" bestFit="1" customWidth="1"/>
    <col min="5131" max="5131" width="13.81640625" style="366" bestFit="1" customWidth="1"/>
    <col min="5132" max="5379" width="11.453125" style="366"/>
    <col min="5380" max="5380" width="7.7265625" style="366" bestFit="1" customWidth="1"/>
    <col min="5381" max="5381" width="12.1796875" style="366" bestFit="1" customWidth="1"/>
    <col min="5382" max="5382" width="8.453125" style="366" bestFit="1" customWidth="1"/>
    <col min="5383" max="5383" width="47.453125" style="366" bestFit="1" customWidth="1"/>
    <col min="5384" max="5384" width="8.1796875" style="366" bestFit="1" customWidth="1"/>
    <col min="5385" max="5385" width="19.81640625" style="366" bestFit="1" customWidth="1"/>
    <col min="5386" max="5386" width="20.7265625" style="366" bestFit="1" customWidth="1"/>
    <col min="5387" max="5387" width="13.81640625" style="366" bestFit="1" customWidth="1"/>
    <col min="5388" max="5635" width="11.453125" style="366"/>
    <col min="5636" max="5636" width="7.7265625" style="366" bestFit="1" customWidth="1"/>
    <col min="5637" max="5637" width="12.1796875" style="366" bestFit="1" customWidth="1"/>
    <col min="5638" max="5638" width="8.453125" style="366" bestFit="1" customWidth="1"/>
    <col min="5639" max="5639" width="47.453125" style="366" bestFit="1" customWidth="1"/>
    <col min="5640" max="5640" width="8.1796875" style="366" bestFit="1" customWidth="1"/>
    <col min="5641" max="5641" width="19.81640625" style="366" bestFit="1" customWidth="1"/>
    <col min="5642" max="5642" width="20.7265625" style="366" bestFit="1" customWidth="1"/>
    <col min="5643" max="5643" width="13.81640625" style="366" bestFit="1" customWidth="1"/>
    <col min="5644" max="5891" width="11.453125" style="366"/>
    <col min="5892" max="5892" width="7.7265625" style="366" bestFit="1" customWidth="1"/>
    <col min="5893" max="5893" width="12.1796875" style="366" bestFit="1" customWidth="1"/>
    <col min="5894" max="5894" width="8.453125" style="366" bestFit="1" customWidth="1"/>
    <col min="5895" max="5895" width="47.453125" style="366" bestFit="1" customWidth="1"/>
    <col min="5896" max="5896" width="8.1796875" style="366" bestFit="1" customWidth="1"/>
    <col min="5897" max="5897" width="19.81640625" style="366" bestFit="1" customWidth="1"/>
    <col min="5898" max="5898" width="20.7265625" style="366" bestFit="1" customWidth="1"/>
    <col min="5899" max="5899" width="13.81640625" style="366" bestFit="1" customWidth="1"/>
    <col min="5900" max="6147" width="11.453125" style="366"/>
    <col min="6148" max="6148" width="7.7265625" style="366" bestFit="1" customWidth="1"/>
    <col min="6149" max="6149" width="12.1796875" style="366" bestFit="1" customWidth="1"/>
    <col min="6150" max="6150" width="8.453125" style="366" bestFit="1" customWidth="1"/>
    <col min="6151" max="6151" width="47.453125" style="366" bestFit="1" customWidth="1"/>
    <col min="6152" max="6152" width="8.1796875" style="366" bestFit="1" customWidth="1"/>
    <col min="6153" max="6153" width="19.81640625" style="366" bestFit="1" customWidth="1"/>
    <col min="6154" max="6154" width="20.7265625" style="366" bestFit="1" customWidth="1"/>
    <col min="6155" max="6155" width="13.81640625" style="366" bestFit="1" customWidth="1"/>
    <col min="6156" max="6403" width="11.453125" style="366"/>
    <col min="6404" max="6404" width="7.7265625" style="366" bestFit="1" customWidth="1"/>
    <col min="6405" max="6405" width="12.1796875" style="366" bestFit="1" customWidth="1"/>
    <col min="6406" max="6406" width="8.453125" style="366" bestFit="1" customWidth="1"/>
    <col min="6407" max="6407" width="47.453125" style="366" bestFit="1" customWidth="1"/>
    <col min="6408" max="6408" width="8.1796875" style="366" bestFit="1" customWidth="1"/>
    <col min="6409" max="6409" width="19.81640625" style="366" bestFit="1" customWidth="1"/>
    <col min="6410" max="6410" width="20.7265625" style="366" bestFit="1" customWidth="1"/>
    <col min="6411" max="6411" width="13.81640625" style="366" bestFit="1" customWidth="1"/>
    <col min="6412" max="6659" width="11.453125" style="366"/>
    <col min="6660" max="6660" width="7.7265625" style="366" bestFit="1" customWidth="1"/>
    <col min="6661" max="6661" width="12.1796875" style="366" bestFit="1" customWidth="1"/>
    <col min="6662" max="6662" width="8.453125" style="366" bestFit="1" customWidth="1"/>
    <col min="6663" max="6663" width="47.453125" style="366" bestFit="1" customWidth="1"/>
    <col min="6664" max="6664" width="8.1796875" style="366" bestFit="1" customWidth="1"/>
    <col min="6665" max="6665" width="19.81640625" style="366" bestFit="1" customWidth="1"/>
    <col min="6666" max="6666" width="20.7265625" style="366" bestFit="1" customWidth="1"/>
    <col min="6667" max="6667" width="13.81640625" style="366" bestFit="1" customWidth="1"/>
    <col min="6668" max="6915" width="11.453125" style="366"/>
    <col min="6916" max="6916" width="7.7265625" style="366" bestFit="1" customWidth="1"/>
    <col min="6917" max="6917" width="12.1796875" style="366" bestFit="1" customWidth="1"/>
    <col min="6918" max="6918" width="8.453125" style="366" bestFit="1" customWidth="1"/>
    <col min="6919" max="6919" width="47.453125" style="366" bestFit="1" customWidth="1"/>
    <col min="6920" max="6920" width="8.1796875" style="366" bestFit="1" customWidth="1"/>
    <col min="6921" max="6921" width="19.81640625" style="366" bestFit="1" customWidth="1"/>
    <col min="6922" max="6922" width="20.7265625" style="366" bestFit="1" customWidth="1"/>
    <col min="6923" max="6923" width="13.81640625" style="366" bestFit="1" customWidth="1"/>
    <col min="6924" max="7171" width="11.453125" style="366"/>
    <col min="7172" max="7172" width="7.7265625" style="366" bestFit="1" customWidth="1"/>
    <col min="7173" max="7173" width="12.1796875" style="366" bestFit="1" customWidth="1"/>
    <col min="7174" max="7174" width="8.453125" style="366" bestFit="1" customWidth="1"/>
    <col min="7175" max="7175" width="47.453125" style="366" bestFit="1" customWidth="1"/>
    <col min="7176" max="7176" width="8.1796875" style="366" bestFit="1" customWidth="1"/>
    <col min="7177" max="7177" width="19.81640625" style="366" bestFit="1" customWidth="1"/>
    <col min="7178" max="7178" width="20.7265625" style="366" bestFit="1" customWidth="1"/>
    <col min="7179" max="7179" width="13.81640625" style="366" bestFit="1" customWidth="1"/>
    <col min="7180" max="7427" width="11.453125" style="366"/>
    <col min="7428" max="7428" width="7.7265625" style="366" bestFit="1" customWidth="1"/>
    <col min="7429" max="7429" width="12.1796875" style="366" bestFit="1" customWidth="1"/>
    <col min="7430" max="7430" width="8.453125" style="366" bestFit="1" customWidth="1"/>
    <col min="7431" max="7431" width="47.453125" style="366" bestFit="1" customWidth="1"/>
    <col min="7432" max="7432" width="8.1796875" style="366" bestFit="1" customWidth="1"/>
    <col min="7433" max="7433" width="19.81640625" style="366" bestFit="1" customWidth="1"/>
    <col min="7434" max="7434" width="20.7265625" style="366" bestFit="1" customWidth="1"/>
    <col min="7435" max="7435" width="13.81640625" style="366" bestFit="1" customWidth="1"/>
    <col min="7436" max="7683" width="11.453125" style="366"/>
    <col min="7684" max="7684" width="7.7265625" style="366" bestFit="1" customWidth="1"/>
    <col min="7685" max="7685" width="12.1796875" style="366" bestFit="1" customWidth="1"/>
    <col min="7686" max="7686" width="8.453125" style="366" bestFit="1" customWidth="1"/>
    <col min="7687" max="7687" width="47.453125" style="366" bestFit="1" customWidth="1"/>
    <col min="7688" max="7688" width="8.1796875" style="366" bestFit="1" customWidth="1"/>
    <col min="7689" max="7689" width="19.81640625" style="366" bestFit="1" customWidth="1"/>
    <col min="7690" max="7690" width="20.7265625" style="366" bestFit="1" customWidth="1"/>
    <col min="7691" max="7691" width="13.81640625" style="366" bestFit="1" customWidth="1"/>
    <col min="7692" max="7939" width="11.453125" style="366"/>
    <col min="7940" max="7940" width="7.7265625" style="366" bestFit="1" customWidth="1"/>
    <col min="7941" max="7941" width="12.1796875" style="366" bestFit="1" customWidth="1"/>
    <col min="7942" max="7942" width="8.453125" style="366" bestFit="1" customWidth="1"/>
    <col min="7943" max="7943" width="47.453125" style="366" bestFit="1" customWidth="1"/>
    <col min="7944" max="7944" width="8.1796875" style="366" bestFit="1" customWidth="1"/>
    <col min="7945" max="7945" width="19.81640625" style="366" bestFit="1" customWidth="1"/>
    <col min="7946" max="7946" width="20.7265625" style="366" bestFit="1" customWidth="1"/>
    <col min="7947" max="7947" width="13.81640625" style="366" bestFit="1" customWidth="1"/>
    <col min="7948" max="8195" width="11.453125" style="366"/>
    <col min="8196" max="8196" width="7.7265625" style="366" bestFit="1" customWidth="1"/>
    <col min="8197" max="8197" width="12.1796875" style="366" bestFit="1" customWidth="1"/>
    <col min="8198" max="8198" width="8.453125" style="366" bestFit="1" customWidth="1"/>
    <col min="8199" max="8199" width="47.453125" style="366" bestFit="1" customWidth="1"/>
    <col min="8200" max="8200" width="8.1796875" style="366" bestFit="1" customWidth="1"/>
    <col min="8201" max="8201" width="19.81640625" style="366" bestFit="1" customWidth="1"/>
    <col min="8202" max="8202" width="20.7265625" style="366" bestFit="1" customWidth="1"/>
    <col min="8203" max="8203" width="13.81640625" style="366" bestFit="1" customWidth="1"/>
    <col min="8204" max="8451" width="11.453125" style="366"/>
    <col min="8452" max="8452" width="7.7265625" style="366" bestFit="1" customWidth="1"/>
    <col min="8453" max="8453" width="12.1796875" style="366" bestFit="1" customWidth="1"/>
    <col min="8454" max="8454" width="8.453125" style="366" bestFit="1" customWidth="1"/>
    <col min="8455" max="8455" width="47.453125" style="366" bestFit="1" customWidth="1"/>
    <col min="8456" max="8456" width="8.1796875" style="366" bestFit="1" customWidth="1"/>
    <col min="8457" max="8457" width="19.81640625" style="366" bestFit="1" customWidth="1"/>
    <col min="8458" max="8458" width="20.7265625" style="366" bestFit="1" customWidth="1"/>
    <col min="8459" max="8459" width="13.81640625" style="366" bestFit="1" customWidth="1"/>
    <col min="8460" max="8707" width="11.453125" style="366"/>
    <col min="8708" max="8708" width="7.7265625" style="366" bestFit="1" customWidth="1"/>
    <col min="8709" max="8709" width="12.1796875" style="366" bestFit="1" customWidth="1"/>
    <col min="8710" max="8710" width="8.453125" style="366" bestFit="1" customWidth="1"/>
    <col min="8711" max="8711" width="47.453125" style="366" bestFit="1" customWidth="1"/>
    <col min="8712" max="8712" width="8.1796875" style="366" bestFit="1" customWidth="1"/>
    <col min="8713" max="8713" width="19.81640625" style="366" bestFit="1" customWidth="1"/>
    <col min="8714" max="8714" width="20.7265625" style="366" bestFit="1" customWidth="1"/>
    <col min="8715" max="8715" width="13.81640625" style="366" bestFit="1" customWidth="1"/>
    <col min="8716" max="8963" width="11.453125" style="366"/>
    <col min="8964" max="8964" width="7.7265625" style="366" bestFit="1" customWidth="1"/>
    <col min="8965" max="8965" width="12.1796875" style="366" bestFit="1" customWidth="1"/>
    <col min="8966" max="8966" width="8.453125" style="366" bestFit="1" customWidth="1"/>
    <col min="8967" max="8967" width="47.453125" style="366" bestFit="1" customWidth="1"/>
    <col min="8968" max="8968" width="8.1796875" style="366" bestFit="1" customWidth="1"/>
    <col min="8969" max="8969" width="19.81640625" style="366" bestFit="1" customWidth="1"/>
    <col min="8970" max="8970" width="20.7265625" style="366" bestFit="1" customWidth="1"/>
    <col min="8971" max="8971" width="13.81640625" style="366" bestFit="1" customWidth="1"/>
    <col min="8972" max="9219" width="11.453125" style="366"/>
    <col min="9220" max="9220" width="7.7265625" style="366" bestFit="1" customWidth="1"/>
    <col min="9221" max="9221" width="12.1796875" style="366" bestFit="1" customWidth="1"/>
    <col min="9222" max="9222" width="8.453125" style="366" bestFit="1" customWidth="1"/>
    <col min="9223" max="9223" width="47.453125" style="366" bestFit="1" customWidth="1"/>
    <col min="9224" max="9224" width="8.1796875" style="366" bestFit="1" customWidth="1"/>
    <col min="9225" max="9225" width="19.81640625" style="366" bestFit="1" customWidth="1"/>
    <col min="9226" max="9226" width="20.7265625" style="366" bestFit="1" customWidth="1"/>
    <col min="9227" max="9227" width="13.81640625" style="366" bestFit="1" customWidth="1"/>
    <col min="9228" max="9475" width="11.453125" style="366"/>
    <col min="9476" max="9476" width="7.7265625" style="366" bestFit="1" customWidth="1"/>
    <col min="9477" max="9477" width="12.1796875" style="366" bestFit="1" customWidth="1"/>
    <col min="9478" max="9478" width="8.453125" style="366" bestFit="1" customWidth="1"/>
    <col min="9479" max="9479" width="47.453125" style="366" bestFit="1" customWidth="1"/>
    <col min="9480" max="9480" width="8.1796875" style="366" bestFit="1" customWidth="1"/>
    <col min="9481" max="9481" width="19.81640625" style="366" bestFit="1" customWidth="1"/>
    <col min="9482" max="9482" width="20.7265625" style="366" bestFit="1" customWidth="1"/>
    <col min="9483" max="9483" width="13.81640625" style="366" bestFit="1" customWidth="1"/>
    <col min="9484" max="9731" width="11.453125" style="366"/>
    <col min="9732" max="9732" width="7.7265625" style="366" bestFit="1" customWidth="1"/>
    <col min="9733" max="9733" width="12.1796875" style="366" bestFit="1" customWidth="1"/>
    <col min="9734" max="9734" width="8.453125" style="366" bestFit="1" customWidth="1"/>
    <col min="9735" max="9735" width="47.453125" style="366" bestFit="1" customWidth="1"/>
    <col min="9736" max="9736" width="8.1796875" style="366" bestFit="1" customWidth="1"/>
    <col min="9737" max="9737" width="19.81640625" style="366" bestFit="1" customWidth="1"/>
    <col min="9738" max="9738" width="20.7265625" style="366" bestFit="1" customWidth="1"/>
    <col min="9739" max="9739" width="13.81640625" style="366" bestFit="1" customWidth="1"/>
    <col min="9740" max="9987" width="11.453125" style="366"/>
    <col min="9988" max="9988" width="7.7265625" style="366" bestFit="1" customWidth="1"/>
    <col min="9989" max="9989" width="12.1796875" style="366" bestFit="1" customWidth="1"/>
    <col min="9990" max="9990" width="8.453125" style="366" bestFit="1" customWidth="1"/>
    <col min="9991" max="9991" width="47.453125" style="366" bestFit="1" customWidth="1"/>
    <col min="9992" max="9992" width="8.1796875" style="366" bestFit="1" customWidth="1"/>
    <col min="9993" max="9993" width="19.81640625" style="366" bestFit="1" customWidth="1"/>
    <col min="9994" max="9994" width="20.7265625" style="366" bestFit="1" customWidth="1"/>
    <col min="9995" max="9995" width="13.81640625" style="366" bestFit="1" customWidth="1"/>
    <col min="9996" max="10243" width="11.453125" style="366"/>
    <col min="10244" max="10244" width="7.7265625" style="366" bestFit="1" customWidth="1"/>
    <col min="10245" max="10245" width="12.1796875" style="366" bestFit="1" customWidth="1"/>
    <col min="10246" max="10246" width="8.453125" style="366" bestFit="1" customWidth="1"/>
    <col min="10247" max="10247" width="47.453125" style="366" bestFit="1" customWidth="1"/>
    <col min="10248" max="10248" width="8.1796875" style="366" bestFit="1" customWidth="1"/>
    <col min="10249" max="10249" width="19.81640625" style="366" bestFit="1" customWidth="1"/>
    <col min="10250" max="10250" width="20.7265625" style="366" bestFit="1" customWidth="1"/>
    <col min="10251" max="10251" width="13.81640625" style="366" bestFit="1" customWidth="1"/>
    <col min="10252" max="10499" width="11.453125" style="366"/>
    <col min="10500" max="10500" width="7.7265625" style="366" bestFit="1" customWidth="1"/>
    <col min="10501" max="10501" width="12.1796875" style="366" bestFit="1" customWidth="1"/>
    <col min="10502" max="10502" width="8.453125" style="366" bestFit="1" customWidth="1"/>
    <col min="10503" max="10503" width="47.453125" style="366" bestFit="1" customWidth="1"/>
    <col min="10504" max="10504" width="8.1796875" style="366" bestFit="1" customWidth="1"/>
    <col min="10505" max="10505" width="19.81640625" style="366" bestFit="1" customWidth="1"/>
    <col min="10506" max="10506" width="20.7265625" style="366" bestFit="1" customWidth="1"/>
    <col min="10507" max="10507" width="13.81640625" style="366" bestFit="1" customWidth="1"/>
    <col min="10508" max="10755" width="11.453125" style="366"/>
    <col min="10756" max="10756" width="7.7265625" style="366" bestFit="1" customWidth="1"/>
    <col min="10757" max="10757" width="12.1796875" style="366" bestFit="1" customWidth="1"/>
    <col min="10758" max="10758" width="8.453125" style="366" bestFit="1" customWidth="1"/>
    <col min="10759" max="10759" width="47.453125" style="366" bestFit="1" customWidth="1"/>
    <col min="10760" max="10760" width="8.1796875" style="366" bestFit="1" customWidth="1"/>
    <col min="10761" max="10761" width="19.81640625" style="366" bestFit="1" customWidth="1"/>
    <col min="10762" max="10762" width="20.7265625" style="366" bestFit="1" customWidth="1"/>
    <col min="10763" max="10763" width="13.81640625" style="366" bestFit="1" customWidth="1"/>
    <col min="10764" max="11011" width="11.453125" style="366"/>
    <col min="11012" max="11012" width="7.7265625" style="366" bestFit="1" customWidth="1"/>
    <col min="11013" max="11013" width="12.1796875" style="366" bestFit="1" customWidth="1"/>
    <col min="11014" max="11014" width="8.453125" style="366" bestFit="1" customWidth="1"/>
    <col min="11015" max="11015" width="47.453125" style="366" bestFit="1" customWidth="1"/>
    <col min="11016" max="11016" width="8.1796875" style="366" bestFit="1" customWidth="1"/>
    <col min="11017" max="11017" width="19.81640625" style="366" bestFit="1" customWidth="1"/>
    <col min="11018" max="11018" width="20.7265625" style="366" bestFit="1" customWidth="1"/>
    <col min="11019" max="11019" width="13.81640625" style="366" bestFit="1" customWidth="1"/>
    <col min="11020" max="11267" width="11.453125" style="366"/>
    <col min="11268" max="11268" width="7.7265625" style="366" bestFit="1" customWidth="1"/>
    <col min="11269" max="11269" width="12.1796875" style="366" bestFit="1" customWidth="1"/>
    <col min="11270" max="11270" width="8.453125" style="366" bestFit="1" customWidth="1"/>
    <col min="11271" max="11271" width="47.453125" style="366" bestFit="1" customWidth="1"/>
    <col min="11272" max="11272" width="8.1796875" style="366" bestFit="1" customWidth="1"/>
    <col min="11273" max="11273" width="19.81640625" style="366" bestFit="1" customWidth="1"/>
    <col min="11274" max="11274" width="20.7265625" style="366" bestFit="1" customWidth="1"/>
    <col min="11275" max="11275" width="13.81640625" style="366" bestFit="1" customWidth="1"/>
    <col min="11276" max="11523" width="11.453125" style="366"/>
    <col min="11524" max="11524" width="7.7265625" style="366" bestFit="1" customWidth="1"/>
    <col min="11525" max="11525" width="12.1796875" style="366" bestFit="1" customWidth="1"/>
    <col min="11526" max="11526" width="8.453125" style="366" bestFit="1" customWidth="1"/>
    <col min="11527" max="11527" width="47.453125" style="366" bestFit="1" customWidth="1"/>
    <col min="11528" max="11528" width="8.1796875" style="366" bestFit="1" customWidth="1"/>
    <col min="11529" max="11529" width="19.81640625" style="366" bestFit="1" customWidth="1"/>
    <col min="11530" max="11530" width="20.7265625" style="366" bestFit="1" customWidth="1"/>
    <col min="11531" max="11531" width="13.81640625" style="366" bestFit="1" customWidth="1"/>
    <col min="11532" max="11779" width="11.453125" style="366"/>
    <col min="11780" max="11780" width="7.7265625" style="366" bestFit="1" customWidth="1"/>
    <col min="11781" max="11781" width="12.1796875" style="366" bestFit="1" customWidth="1"/>
    <col min="11782" max="11782" width="8.453125" style="366" bestFit="1" customWidth="1"/>
    <col min="11783" max="11783" width="47.453125" style="366" bestFit="1" customWidth="1"/>
    <col min="11784" max="11784" width="8.1796875" style="366" bestFit="1" customWidth="1"/>
    <col min="11785" max="11785" width="19.81640625" style="366" bestFit="1" customWidth="1"/>
    <col min="11786" max="11786" width="20.7265625" style="366" bestFit="1" customWidth="1"/>
    <col min="11787" max="11787" width="13.81640625" style="366" bestFit="1" customWidth="1"/>
    <col min="11788" max="12035" width="11.453125" style="366"/>
    <col min="12036" max="12036" width="7.7265625" style="366" bestFit="1" customWidth="1"/>
    <col min="12037" max="12037" width="12.1796875" style="366" bestFit="1" customWidth="1"/>
    <col min="12038" max="12038" width="8.453125" style="366" bestFit="1" customWidth="1"/>
    <col min="12039" max="12039" width="47.453125" style="366" bestFit="1" customWidth="1"/>
    <col min="12040" max="12040" width="8.1796875" style="366" bestFit="1" customWidth="1"/>
    <col min="12041" max="12041" width="19.81640625" style="366" bestFit="1" customWidth="1"/>
    <col min="12042" max="12042" width="20.7265625" style="366" bestFit="1" customWidth="1"/>
    <col min="12043" max="12043" width="13.81640625" style="366" bestFit="1" customWidth="1"/>
    <col min="12044" max="12291" width="11.453125" style="366"/>
    <col min="12292" max="12292" width="7.7265625" style="366" bestFit="1" customWidth="1"/>
    <col min="12293" max="12293" width="12.1796875" style="366" bestFit="1" customWidth="1"/>
    <col min="12294" max="12294" width="8.453125" style="366" bestFit="1" customWidth="1"/>
    <col min="12295" max="12295" width="47.453125" style="366" bestFit="1" customWidth="1"/>
    <col min="12296" max="12296" width="8.1796875" style="366" bestFit="1" customWidth="1"/>
    <col min="12297" max="12297" width="19.81640625" style="366" bestFit="1" customWidth="1"/>
    <col min="12298" max="12298" width="20.7265625" style="366" bestFit="1" customWidth="1"/>
    <col min="12299" max="12299" width="13.81640625" style="366" bestFit="1" customWidth="1"/>
    <col min="12300" max="12547" width="11.453125" style="366"/>
    <col min="12548" max="12548" width="7.7265625" style="366" bestFit="1" customWidth="1"/>
    <col min="12549" max="12549" width="12.1796875" style="366" bestFit="1" customWidth="1"/>
    <col min="12550" max="12550" width="8.453125" style="366" bestFit="1" customWidth="1"/>
    <col min="12551" max="12551" width="47.453125" style="366" bestFit="1" customWidth="1"/>
    <col min="12552" max="12552" width="8.1796875" style="366" bestFit="1" customWidth="1"/>
    <col min="12553" max="12553" width="19.81640625" style="366" bestFit="1" customWidth="1"/>
    <col min="12554" max="12554" width="20.7265625" style="366" bestFit="1" customWidth="1"/>
    <col min="12555" max="12555" width="13.81640625" style="366" bestFit="1" customWidth="1"/>
    <col min="12556" max="12803" width="11.453125" style="366"/>
    <col min="12804" max="12804" width="7.7265625" style="366" bestFit="1" customWidth="1"/>
    <col min="12805" max="12805" width="12.1796875" style="366" bestFit="1" customWidth="1"/>
    <col min="12806" max="12806" width="8.453125" style="366" bestFit="1" customWidth="1"/>
    <col min="12807" max="12807" width="47.453125" style="366" bestFit="1" customWidth="1"/>
    <col min="12808" max="12808" width="8.1796875" style="366" bestFit="1" customWidth="1"/>
    <col min="12809" max="12809" width="19.81640625" style="366" bestFit="1" customWidth="1"/>
    <col min="12810" max="12810" width="20.7265625" style="366" bestFit="1" customWidth="1"/>
    <col min="12811" max="12811" width="13.81640625" style="366" bestFit="1" customWidth="1"/>
    <col min="12812" max="13059" width="11.453125" style="366"/>
    <col min="13060" max="13060" width="7.7265625" style="366" bestFit="1" customWidth="1"/>
    <col min="13061" max="13061" width="12.1796875" style="366" bestFit="1" customWidth="1"/>
    <col min="13062" max="13062" width="8.453125" style="366" bestFit="1" customWidth="1"/>
    <col min="13063" max="13063" width="47.453125" style="366" bestFit="1" customWidth="1"/>
    <col min="13064" max="13064" width="8.1796875" style="366" bestFit="1" customWidth="1"/>
    <col min="13065" max="13065" width="19.81640625" style="366" bestFit="1" customWidth="1"/>
    <col min="13066" max="13066" width="20.7265625" style="366" bestFit="1" customWidth="1"/>
    <col min="13067" max="13067" width="13.81640625" style="366" bestFit="1" customWidth="1"/>
    <col min="13068" max="13315" width="11.453125" style="366"/>
    <col min="13316" max="13316" width="7.7265625" style="366" bestFit="1" customWidth="1"/>
    <col min="13317" max="13317" width="12.1796875" style="366" bestFit="1" customWidth="1"/>
    <col min="13318" max="13318" width="8.453125" style="366" bestFit="1" customWidth="1"/>
    <col min="13319" max="13319" width="47.453125" style="366" bestFit="1" customWidth="1"/>
    <col min="13320" max="13320" width="8.1796875" style="366" bestFit="1" customWidth="1"/>
    <col min="13321" max="13321" width="19.81640625" style="366" bestFit="1" customWidth="1"/>
    <col min="13322" max="13322" width="20.7265625" style="366" bestFit="1" customWidth="1"/>
    <col min="13323" max="13323" width="13.81640625" style="366" bestFit="1" customWidth="1"/>
    <col min="13324" max="13571" width="11.453125" style="366"/>
    <col min="13572" max="13572" width="7.7265625" style="366" bestFit="1" customWidth="1"/>
    <col min="13573" max="13573" width="12.1796875" style="366" bestFit="1" customWidth="1"/>
    <col min="13574" max="13574" width="8.453125" style="366" bestFit="1" customWidth="1"/>
    <col min="13575" max="13575" width="47.453125" style="366" bestFit="1" customWidth="1"/>
    <col min="13576" max="13576" width="8.1796875" style="366" bestFit="1" customWidth="1"/>
    <col min="13577" max="13577" width="19.81640625" style="366" bestFit="1" customWidth="1"/>
    <col min="13578" max="13578" width="20.7265625" style="366" bestFit="1" customWidth="1"/>
    <col min="13579" max="13579" width="13.81640625" style="366" bestFit="1" customWidth="1"/>
    <col min="13580" max="13827" width="11.453125" style="366"/>
    <col min="13828" max="13828" width="7.7265625" style="366" bestFit="1" customWidth="1"/>
    <col min="13829" max="13829" width="12.1796875" style="366" bestFit="1" customWidth="1"/>
    <col min="13830" max="13830" width="8.453125" style="366" bestFit="1" customWidth="1"/>
    <col min="13831" max="13831" width="47.453125" style="366" bestFit="1" customWidth="1"/>
    <col min="13832" max="13832" width="8.1796875" style="366" bestFit="1" customWidth="1"/>
    <col min="13833" max="13833" width="19.81640625" style="366" bestFit="1" customWidth="1"/>
    <col min="13834" max="13834" width="20.7265625" style="366" bestFit="1" customWidth="1"/>
    <col min="13835" max="13835" width="13.81640625" style="366" bestFit="1" customWidth="1"/>
    <col min="13836" max="14083" width="11.453125" style="366"/>
    <col min="14084" max="14084" width="7.7265625" style="366" bestFit="1" customWidth="1"/>
    <col min="14085" max="14085" width="12.1796875" style="366" bestFit="1" customWidth="1"/>
    <col min="14086" max="14086" width="8.453125" style="366" bestFit="1" customWidth="1"/>
    <col min="14087" max="14087" width="47.453125" style="366" bestFit="1" customWidth="1"/>
    <col min="14088" max="14088" width="8.1796875" style="366" bestFit="1" customWidth="1"/>
    <col min="14089" max="14089" width="19.81640625" style="366" bestFit="1" customWidth="1"/>
    <col min="14090" max="14090" width="20.7265625" style="366" bestFit="1" customWidth="1"/>
    <col min="14091" max="14091" width="13.81640625" style="366" bestFit="1" customWidth="1"/>
    <col min="14092" max="14339" width="11.453125" style="366"/>
    <col min="14340" max="14340" width="7.7265625" style="366" bestFit="1" customWidth="1"/>
    <col min="14341" max="14341" width="12.1796875" style="366" bestFit="1" customWidth="1"/>
    <col min="14342" max="14342" width="8.453125" style="366" bestFit="1" customWidth="1"/>
    <col min="14343" max="14343" width="47.453125" style="366" bestFit="1" customWidth="1"/>
    <col min="14344" max="14344" width="8.1796875" style="366" bestFit="1" customWidth="1"/>
    <col min="14345" max="14345" width="19.81640625" style="366" bestFit="1" customWidth="1"/>
    <col min="14346" max="14346" width="20.7265625" style="366" bestFit="1" customWidth="1"/>
    <col min="14347" max="14347" width="13.81640625" style="366" bestFit="1" customWidth="1"/>
    <col min="14348" max="14595" width="11.453125" style="366"/>
    <col min="14596" max="14596" width="7.7265625" style="366" bestFit="1" customWidth="1"/>
    <col min="14597" max="14597" width="12.1796875" style="366" bestFit="1" customWidth="1"/>
    <col min="14598" max="14598" width="8.453125" style="366" bestFit="1" customWidth="1"/>
    <col min="14599" max="14599" width="47.453125" style="366" bestFit="1" customWidth="1"/>
    <col min="14600" max="14600" width="8.1796875" style="366" bestFit="1" customWidth="1"/>
    <col min="14601" max="14601" width="19.81640625" style="366" bestFit="1" customWidth="1"/>
    <col min="14602" max="14602" width="20.7265625" style="366" bestFit="1" customWidth="1"/>
    <col min="14603" max="14603" width="13.81640625" style="366" bestFit="1" customWidth="1"/>
    <col min="14604" max="14851" width="11.453125" style="366"/>
    <col min="14852" max="14852" width="7.7265625" style="366" bestFit="1" customWidth="1"/>
    <col min="14853" max="14853" width="12.1796875" style="366" bestFit="1" customWidth="1"/>
    <col min="14854" max="14854" width="8.453125" style="366" bestFit="1" customWidth="1"/>
    <col min="14855" max="14855" width="47.453125" style="366" bestFit="1" customWidth="1"/>
    <col min="14856" max="14856" width="8.1796875" style="366" bestFit="1" customWidth="1"/>
    <col min="14857" max="14857" width="19.81640625" style="366" bestFit="1" customWidth="1"/>
    <col min="14858" max="14858" width="20.7265625" style="366" bestFit="1" customWidth="1"/>
    <col min="14859" max="14859" width="13.81640625" style="366" bestFit="1" customWidth="1"/>
    <col min="14860" max="15107" width="11.453125" style="366"/>
    <col min="15108" max="15108" width="7.7265625" style="366" bestFit="1" customWidth="1"/>
    <col min="15109" max="15109" width="12.1796875" style="366" bestFit="1" customWidth="1"/>
    <col min="15110" max="15110" width="8.453125" style="366" bestFit="1" customWidth="1"/>
    <col min="15111" max="15111" width="47.453125" style="366" bestFit="1" customWidth="1"/>
    <col min="15112" max="15112" width="8.1796875" style="366" bestFit="1" customWidth="1"/>
    <col min="15113" max="15113" width="19.81640625" style="366" bestFit="1" customWidth="1"/>
    <col min="15114" max="15114" width="20.7265625" style="366" bestFit="1" customWidth="1"/>
    <col min="15115" max="15115" width="13.81640625" style="366" bestFit="1" customWidth="1"/>
    <col min="15116" max="15363" width="11.453125" style="366"/>
    <col min="15364" max="15364" width="7.7265625" style="366" bestFit="1" customWidth="1"/>
    <col min="15365" max="15365" width="12.1796875" style="366" bestFit="1" customWidth="1"/>
    <col min="15366" max="15366" width="8.453125" style="366" bestFit="1" customWidth="1"/>
    <col min="15367" max="15367" width="47.453125" style="366" bestFit="1" customWidth="1"/>
    <col min="15368" max="15368" width="8.1796875" style="366" bestFit="1" customWidth="1"/>
    <col min="15369" max="15369" width="19.81640625" style="366" bestFit="1" customWidth="1"/>
    <col min="15370" max="15370" width="20.7265625" style="366" bestFit="1" customWidth="1"/>
    <col min="15371" max="15371" width="13.81640625" style="366" bestFit="1" customWidth="1"/>
    <col min="15372" max="15619" width="11.453125" style="366"/>
    <col min="15620" max="15620" width="7.7265625" style="366" bestFit="1" customWidth="1"/>
    <col min="15621" max="15621" width="12.1796875" style="366" bestFit="1" customWidth="1"/>
    <col min="15622" max="15622" width="8.453125" style="366" bestFit="1" customWidth="1"/>
    <col min="15623" max="15623" width="47.453125" style="366" bestFit="1" customWidth="1"/>
    <col min="15624" max="15624" width="8.1796875" style="366" bestFit="1" customWidth="1"/>
    <col min="15625" max="15625" width="19.81640625" style="366" bestFit="1" customWidth="1"/>
    <col min="15626" max="15626" width="20.7265625" style="366" bestFit="1" customWidth="1"/>
    <col min="15627" max="15627" width="13.81640625" style="366" bestFit="1" customWidth="1"/>
    <col min="15628" max="15875" width="11.453125" style="366"/>
    <col min="15876" max="15876" width="7.7265625" style="366" bestFit="1" customWidth="1"/>
    <col min="15877" max="15877" width="12.1796875" style="366" bestFit="1" customWidth="1"/>
    <col min="15878" max="15878" width="8.453125" style="366" bestFit="1" customWidth="1"/>
    <col min="15879" max="15879" width="47.453125" style="366" bestFit="1" customWidth="1"/>
    <col min="15880" max="15880" width="8.1796875" style="366" bestFit="1" customWidth="1"/>
    <col min="15881" max="15881" width="19.81640625" style="366" bestFit="1" customWidth="1"/>
    <col min="15882" max="15882" width="20.7265625" style="366" bestFit="1" customWidth="1"/>
    <col min="15883" max="15883" width="13.81640625" style="366" bestFit="1" customWidth="1"/>
    <col min="15884" max="16131" width="11.453125" style="366"/>
    <col min="16132" max="16132" width="7.7265625" style="366" bestFit="1" customWidth="1"/>
    <col min="16133" max="16133" width="12.1796875" style="366" bestFit="1" customWidth="1"/>
    <col min="16134" max="16134" width="8.453125" style="366" bestFit="1" customWidth="1"/>
    <col min="16135" max="16135" width="47.453125" style="366" bestFit="1" customWidth="1"/>
    <col min="16136" max="16136" width="8.1796875" style="366" bestFit="1" customWidth="1"/>
    <col min="16137" max="16137" width="19.81640625" style="366" bestFit="1" customWidth="1"/>
    <col min="16138" max="16138" width="20.7265625" style="366" bestFit="1" customWidth="1"/>
    <col min="16139" max="16139" width="13.81640625" style="366" bestFit="1" customWidth="1"/>
    <col min="16140" max="16384" width="11.453125" style="366"/>
  </cols>
  <sheetData>
    <row r="4" spans="1:11" x14ac:dyDescent="0.35">
      <c r="C4" s="413" t="s">
        <v>108</v>
      </c>
      <c r="D4" s="413"/>
      <c r="E4" s="413"/>
      <c r="F4" s="413"/>
      <c r="G4" s="413"/>
      <c r="H4" s="413"/>
      <c r="I4" s="413"/>
      <c r="J4" s="413"/>
    </row>
    <row r="5" spans="1:11" x14ac:dyDescent="0.35">
      <c r="C5" s="413" t="s">
        <v>109</v>
      </c>
      <c r="D5" s="413"/>
      <c r="E5" s="413"/>
      <c r="F5" s="413"/>
      <c r="G5" s="413"/>
      <c r="H5" s="413"/>
      <c r="I5" s="413"/>
      <c r="J5" s="413"/>
    </row>
    <row r="6" spans="1:11" x14ac:dyDescent="0.35">
      <c r="C6" s="413" t="s">
        <v>470</v>
      </c>
      <c r="D6" s="413"/>
      <c r="E6" s="413"/>
      <c r="F6" s="413"/>
      <c r="G6" s="413"/>
      <c r="H6" s="413"/>
      <c r="I6" s="413"/>
      <c r="J6" s="413"/>
    </row>
    <row r="7" spans="1:11" x14ac:dyDescent="0.35">
      <c r="C7" s="413" t="s">
        <v>471</v>
      </c>
      <c r="D7" s="413"/>
      <c r="E7" s="413"/>
      <c r="F7" s="413"/>
      <c r="G7" s="413"/>
      <c r="H7" s="413"/>
      <c r="I7" s="413"/>
      <c r="J7" s="413"/>
    </row>
    <row r="8" spans="1:11" x14ac:dyDescent="0.35">
      <c r="C8" s="413" t="s">
        <v>472</v>
      </c>
      <c r="D8" s="413"/>
      <c r="E8" s="413"/>
      <c r="F8" s="413"/>
      <c r="G8" s="413"/>
      <c r="H8" s="413"/>
      <c r="I8" s="413"/>
      <c r="J8" s="413"/>
    </row>
    <row r="9" spans="1:11" ht="15" thickBot="1" x14ac:dyDescent="0.4">
      <c r="C9" s="367"/>
      <c r="D9" s="367"/>
      <c r="E9" s="368"/>
      <c r="F9" s="368"/>
      <c r="G9" s="367"/>
      <c r="H9" s="369"/>
      <c r="I9" s="369"/>
      <c r="J9" s="367"/>
    </row>
    <row r="10" spans="1:11" ht="12.75" customHeight="1" x14ac:dyDescent="0.35">
      <c r="C10" s="414" t="s">
        <v>473</v>
      </c>
      <c r="D10" s="415"/>
      <c r="E10" s="415"/>
      <c r="F10" s="416"/>
      <c r="G10" s="423" t="s">
        <v>474</v>
      </c>
      <c r="H10" s="426" t="s">
        <v>116</v>
      </c>
      <c r="I10" s="426" t="s">
        <v>475</v>
      </c>
      <c r="J10" s="426" t="s">
        <v>476</v>
      </c>
    </row>
    <row r="11" spans="1:11" ht="12.65" customHeight="1" x14ac:dyDescent="0.35">
      <c r="C11" s="417"/>
      <c r="D11" s="418"/>
      <c r="E11" s="418"/>
      <c r="F11" s="419"/>
      <c r="G11" s="424"/>
      <c r="H11" s="427"/>
      <c r="I11" s="427"/>
      <c r="J11" s="427"/>
    </row>
    <row r="12" spans="1:11" ht="12.65" customHeight="1" thickBot="1" x14ac:dyDescent="0.4">
      <c r="C12" s="420"/>
      <c r="D12" s="421"/>
      <c r="E12" s="421"/>
      <c r="F12" s="422"/>
      <c r="G12" s="424"/>
      <c r="H12" s="427"/>
      <c r="I12" s="427"/>
      <c r="J12" s="427"/>
    </row>
    <row r="13" spans="1:11" ht="15" thickBot="1" x14ac:dyDescent="0.4">
      <c r="C13" s="371" t="s">
        <v>120</v>
      </c>
      <c r="D13" s="372" t="s">
        <v>121</v>
      </c>
      <c r="E13" s="373" t="s">
        <v>122</v>
      </c>
      <c r="F13" s="374" t="s">
        <v>123</v>
      </c>
      <c r="G13" s="425"/>
      <c r="H13" s="428"/>
      <c r="I13" s="428"/>
      <c r="J13" s="428"/>
    </row>
    <row r="14" spans="1:11" ht="15" hidden="1" customHeight="1" thickBot="1" x14ac:dyDescent="0.4">
      <c r="C14" s="408">
        <v>1</v>
      </c>
      <c r="D14" s="409"/>
      <c r="E14" s="409"/>
      <c r="F14" s="410"/>
      <c r="G14" s="375">
        <v>2</v>
      </c>
      <c r="H14" s="376">
        <v>3</v>
      </c>
      <c r="I14" s="377" t="s">
        <v>136</v>
      </c>
      <c r="J14" s="370">
        <v>5</v>
      </c>
    </row>
    <row r="15" spans="1:11" x14ac:dyDescent="0.35">
      <c r="C15" s="378"/>
      <c r="D15" s="378"/>
      <c r="E15" s="378"/>
      <c r="F15" s="378"/>
      <c r="G15" s="379"/>
      <c r="H15" s="378"/>
      <c r="I15" s="378"/>
      <c r="J15" s="378"/>
    </row>
    <row r="16" spans="1:11" x14ac:dyDescent="0.35">
      <c r="A16" s="366" t="s">
        <v>495</v>
      </c>
      <c r="B16" s="366" t="str">
        <f>+LEFT(A16,3)</f>
        <v>151</v>
      </c>
      <c r="C16" s="380"/>
      <c r="D16" s="378"/>
      <c r="E16" s="378"/>
      <c r="F16" s="378"/>
      <c r="G16" s="381" t="s">
        <v>477</v>
      </c>
      <c r="H16" s="378"/>
      <c r="I16" s="382">
        <f>SUM(I18:I23)</f>
        <v>7387485574.3879995</v>
      </c>
      <c r="J16" s="382">
        <f>SUM(J18:J23)</f>
        <v>7380564440.6379995</v>
      </c>
      <c r="K16" s="383">
        <v>0</v>
      </c>
    </row>
    <row r="17" spans="1:16" ht="87" x14ac:dyDescent="0.35">
      <c r="B17" s="366" t="str">
        <f t="shared" ref="B17:B31" si="0">+LEFT(A17,3)</f>
        <v/>
      </c>
      <c r="C17" s="384">
        <v>5</v>
      </c>
      <c r="D17" s="380">
        <v>1</v>
      </c>
      <c r="E17" s="380">
        <v>2</v>
      </c>
      <c r="F17" s="385" t="s">
        <v>155</v>
      </c>
      <c r="G17" s="386" t="s">
        <v>478</v>
      </c>
      <c r="H17" s="384">
        <v>30</v>
      </c>
      <c r="I17" s="381"/>
      <c r="J17" s="387"/>
      <c r="N17" s="400">
        <v>151215</v>
      </c>
      <c r="O17" s="400" t="s">
        <v>491</v>
      </c>
      <c r="P17" s="400" t="s">
        <v>494</v>
      </c>
    </row>
    <row r="18" spans="1:16" ht="43.5" x14ac:dyDescent="0.35">
      <c r="B18" s="366" t="str">
        <f t="shared" si="0"/>
        <v/>
      </c>
      <c r="C18" s="384"/>
      <c r="D18" s="380"/>
      <c r="E18" s="380"/>
      <c r="F18" s="380"/>
      <c r="G18" s="386" t="s">
        <v>479</v>
      </c>
      <c r="H18" s="378"/>
      <c r="I18" s="268">
        <v>6410654882.5539999</v>
      </c>
      <c r="J18" s="268">
        <v>6410654882.5539999</v>
      </c>
      <c r="K18" s="206"/>
      <c r="N18" s="400">
        <v>164199</v>
      </c>
      <c r="O18" s="400" t="s">
        <v>492</v>
      </c>
      <c r="P18" s="400" t="s">
        <v>493</v>
      </c>
    </row>
    <row r="19" spans="1:16" x14ac:dyDescent="0.35">
      <c r="B19" s="366" t="str">
        <f t="shared" si="0"/>
        <v/>
      </c>
      <c r="C19" s="384"/>
      <c r="D19" s="380"/>
      <c r="E19" s="380"/>
      <c r="F19" s="380"/>
      <c r="G19" s="388" t="s">
        <v>480</v>
      </c>
      <c r="H19" s="378"/>
      <c r="I19" s="268">
        <v>689149136.7579999</v>
      </c>
      <c r="J19" s="268">
        <v>689149136.7579999</v>
      </c>
      <c r="K19" s="389"/>
      <c r="N19" s="399"/>
      <c r="O19" s="399"/>
      <c r="P19" s="399"/>
    </row>
    <row r="20" spans="1:16" x14ac:dyDescent="0.35">
      <c r="B20" s="366" t="str">
        <f t="shared" si="0"/>
        <v/>
      </c>
      <c r="C20" s="384"/>
      <c r="D20" s="380"/>
      <c r="E20" s="380"/>
      <c r="F20" s="380"/>
      <c r="G20" s="386" t="s">
        <v>481</v>
      </c>
      <c r="H20" s="378"/>
      <c r="I20" s="268">
        <v>128038290.16</v>
      </c>
      <c r="J20" s="268">
        <v>128038290.16</v>
      </c>
    </row>
    <row r="21" spans="1:16" x14ac:dyDescent="0.35">
      <c r="B21" s="366" t="str">
        <f t="shared" si="0"/>
        <v/>
      </c>
      <c r="C21" s="384"/>
      <c r="D21" s="380"/>
      <c r="E21" s="380"/>
      <c r="F21" s="380"/>
      <c r="G21" s="378" t="s">
        <v>482</v>
      </c>
      <c r="H21" s="378"/>
      <c r="I21" s="268">
        <v>6284657.8600000003</v>
      </c>
      <c r="J21" s="268">
        <v>6284657.8600000003</v>
      </c>
    </row>
    <row r="22" spans="1:16" x14ac:dyDescent="0.35">
      <c r="B22" s="366" t="str">
        <f t="shared" si="0"/>
        <v/>
      </c>
      <c r="C22" s="384"/>
      <c r="D22" s="380"/>
      <c r="E22" s="380"/>
      <c r="F22" s="380"/>
      <c r="G22" s="378" t="s">
        <v>483</v>
      </c>
      <c r="H22" s="378"/>
      <c r="I22" s="268">
        <v>13842267.5</v>
      </c>
      <c r="J22" s="268">
        <v>6921133.75</v>
      </c>
      <c r="K22" s="390"/>
    </row>
    <row r="23" spans="1:16" x14ac:dyDescent="0.35">
      <c r="B23" s="366" t="str">
        <f t="shared" si="0"/>
        <v/>
      </c>
      <c r="C23" s="384"/>
      <c r="D23" s="380"/>
      <c r="E23" s="380"/>
      <c r="F23" s="380"/>
      <c r="G23" s="378" t="s">
        <v>484</v>
      </c>
      <c r="H23" s="378"/>
      <c r="I23" s="268">
        <v>139516339.55599999</v>
      </c>
      <c r="J23" s="268">
        <v>139516339.55599999</v>
      </c>
      <c r="K23" s="390"/>
    </row>
    <row r="24" spans="1:16" x14ac:dyDescent="0.35">
      <c r="B24" s="366" t="str">
        <f t="shared" si="0"/>
        <v/>
      </c>
      <c r="C24" s="384"/>
      <c r="D24" s="380"/>
      <c r="E24" s="380"/>
      <c r="F24" s="380"/>
      <c r="G24" s="378"/>
      <c r="H24" s="378"/>
      <c r="I24" s="378"/>
      <c r="J24" s="391"/>
    </row>
    <row r="25" spans="1:16" outlineLevel="1" x14ac:dyDescent="0.35">
      <c r="B25" s="366" t="str">
        <f t="shared" si="0"/>
        <v/>
      </c>
      <c r="C25" s="384"/>
      <c r="D25" s="380"/>
      <c r="E25" s="380"/>
      <c r="F25" s="380"/>
      <c r="G25" s="378"/>
      <c r="H25" s="378"/>
      <c r="I25" s="378"/>
      <c r="J25" s="392"/>
    </row>
    <row r="26" spans="1:16" outlineLevel="1" x14ac:dyDescent="0.35">
      <c r="B26" s="366" t="str">
        <f t="shared" si="0"/>
        <v/>
      </c>
      <c r="C26" s="384"/>
      <c r="D26" s="380"/>
      <c r="E26" s="380"/>
      <c r="F26" s="380"/>
      <c r="G26" s="381"/>
      <c r="H26" s="378"/>
      <c r="I26" s="378"/>
      <c r="J26" s="392"/>
    </row>
    <row r="27" spans="1:16" x14ac:dyDescent="0.35">
      <c r="A27" s="366">
        <v>164107</v>
      </c>
      <c r="B27" s="366" t="str">
        <f t="shared" si="0"/>
        <v>164</v>
      </c>
      <c r="C27" s="384">
        <v>6</v>
      </c>
      <c r="D27" s="380">
        <v>4</v>
      </c>
      <c r="E27" s="380">
        <v>1</v>
      </c>
      <c r="F27" s="385" t="s">
        <v>224</v>
      </c>
      <c r="G27" s="381" t="s">
        <v>485</v>
      </c>
      <c r="H27" s="378"/>
      <c r="I27" s="378"/>
      <c r="J27" s="382">
        <f>SUM(J29:J31)</f>
        <v>1032468336.6576362</v>
      </c>
      <c r="K27" s="383">
        <v>0</v>
      </c>
      <c r="L27" s="390"/>
    </row>
    <row r="28" spans="1:16" x14ac:dyDescent="0.35">
      <c r="B28" s="366" t="str">
        <f t="shared" si="0"/>
        <v/>
      </c>
      <c r="C28" s="380"/>
      <c r="D28" s="380"/>
      <c r="E28" s="380"/>
      <c r="F28" s="380"/>
      <c r="G28" s="378"/>
      <c r="H28" s="378"/>
      <c r="I28" s="378"/>
      <c r="J28" s="387"/>
    </row>
    <row r="29" spans="1:16" x14ac:dyDescent="0.35">
      <c r="B29" s="366" t="str">
        <f t="shared" si="0"/>
        <v/>
      </c>
      <c r="C29" s="384"/>
      <c r="D29" s="380"/>
      <c r="E29" s="380"/>
      <c r="F29" s="380"/>
      <c r="G29" s="378" t="s">
        <v>486</v>
      </c>
      <c r="H29" s="378"/>
      <c r="I29" s="378"/>
      <c r="J29" s="268">
        <v>1016681120.2604264</v>
      </c>
      <c r="L29" s="366" t="s">
        <v>496</v>
      </c>
    </row>
    <row r="30" spans="1:16" x14ac:dyDescent="0.35">
      <c r="A30" s="383"/>
      <c r="B30" s="366" t="str">
        <f t="shared" si="0"/>
        <v/>
      </c>
      <c r="C30" s="384"/>
      <c r="D30" s="380"/>
      <c r="E30" s="380"/>
      <c r="F30" s="380"/>
      <c r="G30" s="378" t="s">
        <v>487</v>
      </c>
      <c r="H30" s="378"/>
      <c r="I30" s="378"/>
      <c r="J30" s="268">
        <v>14913100.722878331</v>
      </c>
      <c r="K30" s="383"/>
      <c r="L30" s="383" t="s">
        <v>498</v>
      </c>
    </row>
    <row r="31" spans="1:16" ht="15" thickBot="1" x14ac:dyDescent="0.4">
      <c r="A31" s="383"/>
      <c r="B31" s="366" t="str">
        <f t="shared" si="0"/>
        <v/>
      </c>
      <c r="C31" s="384"/>
      <c r="D31" s="380"/>
      <c r="E31" s="380"/>
      <c r="F31" s="380"/>
      <c r="G31" s="378" t="s">
        <v>488</v>
      </c>
      <c r="H31" s="378"/>
      <c r="I31" s="378"/>
      <c r="J31" s="268">
        <v>874115.67433148425</v>
      </c>
      <c r="K31" s="383"/>
      <c r="L31" s="383" t="s">
        <v>498</v>
      </c>
    </row>
    <row r="32" spans="1:16" ht="15" hidden="1" outlineLevel="1" thickBot="1" x14ac:dyDescent="0.4">
      <c r="C32" s="384"/>
      <c r="D32" s="380"/>
      <c r="E32" s="380"/>
      <c r="F32" s="380"/>
      <c r="G32" s="378"/>
      <c r="H32" s="378"/>
      <c r="I32" s="378"/>
      <c r="J32" s="391"/>
      <c r="L32" s="393"/>
    </row>
    <row r="33" spans="3:11" ht="15" hidden="1" outlineLevel="1" thickBot="1" x14ac:dyDescent="0.4">
      <c r="C33" s="384"/>
      <c r="D33" s="380"/>
      <c r="E33" s="380"/>
      <c r="F33" s="380"/>
      <c r="G33" s="378"/>
      <c r="H33" s="378"/>
      <c r="I33" s="378"/>
      <c r="J33" s="391"/>
    </row>
    <row r="34" spans="3:11" ht="15" hidden="1" outlineLevel="1" thickBot="1" x14ac:dyDescent="0.4">
      <c r="C34" s="394"/>
      <c r="D34" s="394"/>
      <c r="E34" s="394"/>
      <c r="F34" s="394"/>
      <c r="G34" s="395"/>
      <c r="H34" s="395"/>
      <c r="I34" s="395"/>
      <c r="J34" s="396"/>
    </row>
    <row r="35" spans="3:11" ht="15" collapsed="1" thickBot="1" x14ac:dyDescent="0.4">
      <c r="C35" s="411" t="s">
        <v>489</v>
      </c>
      <c r="D35" s="411"/>
      <c r="E35" s="411"/>
      <c r="F35" s="411"/>
      <c r="G35" s="411"/>
      <c r="H35" s="411"/>
      <c r="I35" s="287">
        <f>SUM(I16,I27)</f>
        <v>7387485574.3879995</v>
      </c>
      <c r="J35" s="397">
        <f>SUM(J16,J27)</f>
        <v>8413032777.2956352</v>
      </c>
      <c r="K35" s="206">
        <v>0</v>
      </c>
    </row>
    <row r="36" spans="3:11" ht="19.5" customHeight="1" x14ac:dyDescent="0.35"/>
    <row r="37" spans="3:11" ht="19.5" customHeight="1" x14ac:dyDescent="0.35">
      <c r="C37" s="412" t="s">
        <v>490</v>
      </c>
      <c r="D37" s="412"/>
      <c r="E37" s="412"/>
      <c r="F37" s="412"/>
      <c r="G37" s="412"/>
      <c r="H37" s="412"/>
      <c r="I37" s="412"/>
      <c r="J37" s="412"/>
    </row>
    <row r="38" spans="3:11" ht="23.5" customHeight="1" x14ac:dyDescent="0.35">
      <c r="C38" s="412"/>
      <c r="D38" s="412"/>
      <c r="E38" s="412"/>
      <c r="F38" s="412"/>
      <c r="G38" s="412"/>
      <c r="H38" s="412"/>
      <c r="I38" s="412"/>
      <c r="J38" s="412"/>
    </row>
    <row r="39" spans="3:11" ht="19.5" customHeight="1" x14ac:dyDescent="0.35">
      <c r="C39" s="412"/>
      <c r="D39" s="412"/>
      <c r="E39" s="412"/>
      <c r="F39" s="412"/>
      <c r="G39" s="412"/>
      <c r="H39" s="412"/>
      <c r="I39" s="412"/>
      <c r="J39" s="412"/>
    </row>
    <row r="40" spans="3:11" ht="16.5" customHeight="1" x14ac:dyDescent="0.35">
      <c r="C40" s="412"/>
      <c r="D40" s="412"/>
      <c r="E40" s="412"/>
      <c r="F40" s="412"/>
      <c r="G40" s="412"/>
      <c r="H40" s="412"/>
      <c r="I40" s="412"/>
      <c r="J40" s="412"/>
    </row>
    <row r="41" spans="3:11" ht="19.5" customHeight="1" x14ac:dyDescent="0.35"/>
    <row r="42" spans="3:11" ht="19.5" customHeight="1" x14ac:dyDescent="0.35">
      <c r="G42" s="398"/>
    </row>
    <row r="43" spans="3:11" ht="20.25" customHeight="1" x14ac:dyDescent="0.35">
      <c r="C43" s="398"/>
      <c r="G43" s="398"/>
    </row>
    <row r="44" spans="3:11" ht="19.5" customHeight="1" x14ac:dyDescent="0.35">
      <c r="C44" s="398"/>
    </row>
    <row r="45" spans="3:11" ht="23.25" customHeight="1" x14ac:dyDescent="0.35"/>
    <row r="46" spans="3:11" ht="23.25" customHeight="1" x14ac:dyDescent="0.35">
      <c r="C46" s="398"/>
      <c r="G46" s="398"/>
    </row>
    <row r="47" spans="3:11" ht="23.25" customHeight="1" x14ac:dyDescent="0.35">
      <c r="C47" s="398"/>
    </row>
    <row r="48" spans="3:11" ht="23.25" customHeight="1" x14ac:dyDescent="0.35"/>
    <row r="49" ht="23.25" customHeight="1" x14ac:dyDescent="0.35"/>
    <row r="50" ht="23.25" customHeight="1" x14ac:dyDescent="0.3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53125" defaultRowHeight="14.5" outlineLevelRow="1" outlineLevelCol="1" x14ac:dyDescent="0.35"/>
  <cols>
    <col min="1" max="3" width="11.453125" style="244" customWidth="1" outlineLevel="1"/>
    <col min="4" max="5" width="11.453125" style="244"/>
    <col min="6" max="6" width="5.453125" style="244" customWidth="1"/>
    <col min="7" max="7" width="5.26953125" style="244" customWidth="1"/>
    <col min="8" max="8" width="3.7265625" style="244" customWidth="1"/>
    <col min="9" max="11" width="3.7265625" style="244" customWidth="1" outlineLevel="1"/>
    <col min="12" max="12" width="11.453125" style="244" customWidth="1" outlineLevel="1"/>
    <col min="13" max="13" width="10.1796875" style="343" customWidth="1" outlineLevel="1"/>
    <col min="14" max="14" width="78.81640625" style="344" customWidth="1"/>
    <col min="15" max="15" width="8.7265625" style="244" hidden="1" customWidth="1" outlineLevel="1"/>
    <col min="16" max="16" width="18.1796875" style="244" customWidth="1" collapsed="1"/>
    <col min="17" max="17" width="18.1796875" style="244" customWidth="1" outlineLevel="1"/>
    <col min="18" max="18" width="16.7265625" style="244" customWidth="1"/>
    <col min="19" max="19" width="15.1796875" style="244" bestFit="1" customWidth="1"/>
    <col min="20" max="20" width="14.54296875" style="244" bestFit="1" customWidth="1"/>
    <col min="21" max="21" width="14" style="244" bestFit="1" customWidth="1"/>
    <col min="22" max="22" width="23.26953125" style="244" customWidth="1"/>
    <col min="23" max="23" width="15.54296875" style="244" bestFit="1" customWidth="1"/>
    <col min="24" max="255" width="11.453125" style="244"/>
    <col min="256" max="256" width="2.7265625" style="244" customWidth="1"/>
    <col min="257" max="257" width="3.81640625" style="244" customWidth="1"/>
    <col min="258" max="258" width="2.1796875" style="244" bestFit="1" customWidth="1"/>
    <col min="259" max="259" width="3.7265625" style="244" customWidth="1"/>
    <col min="260" max="260" width="3.26953125" style="244" customWidth="1"/>
    <col min="261" max="261" width="2.1796875" style="244" customWidth="1"/>
    <col min="262" max="262" width="3.1796875" style="244" customWidth="1"/>
    <col min="263" max="263" width="10.1796875" style="244" customWidth="1"/>
    <col min="264" max="264" width="79.54296875" style="244" customWidth="1"/>
    <col min="265" max="265" width="8.7265625" style="244" customWidth="1"/>
    <col min="266" max="266" width="22.54296875" style="244" customWidth="1"/>
    <col min="267" max="267" width="15.1796875" style="244" bestFit="1" customWidth="1"/>
    <col min="268" max="511" width="11.453125" style="244"/>
    <col min="512" max="512" width="2.7265625" style="244" customWidth="1"/>
    <col min="513" max="513" width="3.81640625" style="244" customWidth="1"/>
    <col min="514" max="514" width="2.1796875" style="244" bestFit="1" customWidth="1"/>
    <col min="515" max="515" width="3.7265625" style="244" customWidth="1"/>
    <col min="516" max="516" width="3.26953125" style="244" customWidth="1"/>
    <col min="517" max="517" width="2.1796875" style="244" customWidth="1"/>
    <col min="518" max="518" width="3.1796875" style="244" customWidth="1"/>
    <col min="519" max="519" width="10.1796875" style="244" customWidth="1"/>
    <col min="520" max="520" width="79.54296875" style="244" customWidth="1"/>
    <col min="521" max="521" width="8.7265625" style="244" customWidth="1"/>
    <col min="522" max="522" width="22.54296875" style="244" customWidth="1"/>
    <col min="523" max="523" width="15.1796875" style="244" bestFit="1" customWidth="1"/>
    <col min="524" max="767" width="11.453125" style="244"/>
    <col min="768" max="768" width="2.7265625" style="244" customWidth="1"/>
    <col min="769" max="769" width="3.81640625" style="244" customWidth="1"/>
    <col min="770" max="770" width="2.1796875" style="244" bestFit="1" customWidth="1"/>
    <col min="771" max="771" width="3.7265625" style="244" customWidth="1"/>
    <col min="772" max="772" width="3.26953125" style="244" customWidth="1"/>
    <col min="773" max="773" width="2.1796875" style="244" customWidth="1"/>
    <col min="774" max="774" width="3.1796875" style="244" customWidth="1"/>
    <col min="775" max="775" width="10.1796875" style="244" customWidth="1"/>
    <col min="776" max="776" width="79.54296875" style="244" customWidth="1"/>
    <col min="777" max="777" width="8.7265625" style="244" customWidth="1"/>
    <col min="778" max="778" width="22.54296875" style="244" customWidth="1"/>
    <col min="779" max="779" width="15.1796875" style="244" bestFit="1" customWidth="1"/>
    <col min="780" max="1023" width="11.453125" style="244"/>
    <col min="1024" max="1024" width="2.7265625" style="244" customWidth="1"/>
    <col min="1025" max="1025" width="3.81640625" style="244" customWidth="1"/>
    <col min="1026" max="1026" width="2.1796875" style="244" bestFit="1" customWidth="1"/>
    <col min="1027" max="1027" width="3.7265625" style="244" customWidth="1"/>
    <col min="1028" max="1028" width="3.26953125" style="244" customWidth="1"/>
    <col min="1029" max="1029" width="2.1796875" style="244" customWidth="1"/>
    <col min="1030" max="1030" width="3.1796875" style="244" customWidth="1"/>
    <col min="1031" max="1031" width="10.1796875" style="244" customWidth="1"/>
    <col min="1032" max="1032" width="79.54296875" style="244" customWidth="1"/>
    <col min="1033" max="1033" width="8.7265625" style="244" customWidth="1"/>
    <col min="1034" max="1034" width="22.54296875" style="244" customWidth="1"/>
    <col min="1035" max="1035" width="15.1796875" style="244" bestFit="1" customWidth="1"/>
    <col min="1036" max="1279" width="11.453125" style="244"/>
    <col min="1280" max="1280" width="2.7265625" style="244" customWidth="1"/>
    <col min="1281" max="1281" width="3.81640625" style="244" customWidth="1"/>
    <col min="1282" max="1282" width="2.1796875" style="244" bestFit="1" customWidth="1"/>
    <col min="1283" max="1283" width="3.7265625" style="244" customWidth="1"/>
    <col min="1284" max="1284" width="3.26953125" style="244" customWidth="1"/>
    <col min="1285" max="1285" width="2.1796875" style="244" customWidth="1"/>
    <col min="1286" max="1286" width="3.1796875" style="244" customWidth="1"/>
    <col min="1287" max="1287" width="10.1796875" style="244" customWidth="1"/>
    <col min="1288" max="1288" width="79.54296875" style="244" customWidth="1"/>
    <col min="1289" max="1289" width="8.7265625" style="244" customWidth="1"/>
    <col min="1290" max="1290" width="22.54296875" style="244" customWidth="1"/>
    <col min="1291" max="1291" width="15.1796875" style="244" bestFit="1" customWidth="1"/>
    <col min="1292" max="1535" width="11.453125" style="244"/>
    <col min="1536" max="1536" width="2.7265625" style="244" customWidth="1"/>
    <col min="1537" max="1537" width="3.81640625" style="244" customWidth="1"/>
    <col min="1538" max="1538" width="2.1796875" style="244" bestFit="1" customWidth="1"/>
    <col min="1539" max="1539" width="3.7265625" style="244" customWidth="1"/>
    <col min="1540" max="1540" width="3.26953125" style="244" customWidth="1"/>
    <col min="1541" max="1541" width="2.1796875" style="244" customWidth="1"/>
    <col min="1542" max="1542" width="3.1796875" style="244" customWidth="1"/>
    <col min="1543" max="1543" width="10.1796875" style="244" customWidth="1"/>
    <col min="1544" max="1544" width="79.54296875" style="244" customWidth="1"/>
    <col min="1545" max="1545" width="8.7265625" style="244" customWidth="1"/>
    <col min="1546" max="1546" width="22.54296875" style="244" customWidth="1"/>
    <col min="1547" max="1547" width="15.1796875" style="244" bestFit="1" customWidth="1"/>
    <col min="1548" max="1791" width="11.453125" style="244"/>
    <col min="1792" max="1792" width="2.7265625" style="244" customWidth="1"/>
    <col min="1793" max="1793" width="3.81640625" style="244" customWidth="1"/>
    <col min="1794" max="1794" width="2.1796875" style="244" bestFit="1" customWidth="1"/>
    <col min="1795" max="1795" width="3.7265625" style="244" customWidth="1"/>
    <col min="1796" max="1796" width="3.26953125" style="244" customWidth="1"/>
    <col min="1797" max="1797" width="2.1796875" style="244" customWidth="1"/>
    <col min="1798" max="1798" width="3.1796875" style="244" customWidth="1"/>
    <col min="1799" max="1799" width="10.1796875" style="244" customWidth="1"/>
    <col min="1800" max="1800" width="79.54296875" style="244" customWidth="1"/>
    <col min="1801" max="1801" width="8.7265625" style="244" customWidth="1"/>
    <col min="1802" max="1802" width="22.54296875" style="244" customWidth="1"/>
    <col min="1803" max="1803" width="15.1796875" style="244" bestFit="1" customWidth="1"/>
    <col min="1804" max="2047" width="11.453125" style="244"/>
    <col min="2048" max="2048" width="2.7265625" style="244" customWidth="1"/>
    <col min="2049" max="2049" width="3.81640625" style="244" customWidth="1"/>
    <col min="2050" max="2050" width="2.1796875" style="244" bestFit="1" customWidth="1"/>
    <col min="2051" max="2051" width="3.7265625" style="244" customWidth="1"/>
    <col min="2052" max="2052" width="3.26953125" style="244" customWidth="1"/>
    <col min="2053" max="2053" width="2.1796875" style="244" customWidth="1"/>
    <col min="2054" max="2054" width="3.1796875" style="244" customWidth="1"/>
    <col min="2055" max="2055" width="10.1796875" style="244" customWidth="1"/>
    <col min="2056" max="2056" width="79.54296875" style="244" customWidth="1"/>
    <col min="2057" max="2057" width="8.7265625" style="244" customWidth="1"/>
    <col min="2058" max="2058" width="22.54296875" style="244" customWidth="1"/>
    <col min="2059" max="2059" width="15.1796875" style="244" bestFit="1" customWidth="1"/>
    <col min="2060" max="2303" width="11.453125" style="244"/>
    <col min="2304" max="2304" width="2.7265625" style="244" customWidth="1"/>
    <col min="2305" max="2305" width="3.81640625" style="244" customWidth="1"/>
    <col min="2306" max="2306" width="2.1796875" style="244" bestFit="1" customWidth="1"/>
    <col min="2307" max="2307" width="3.7265625" style="244" customWidth="1"/>
    <col min="2308" max="2308" width="3.26953125" style="244" customWidth="1"/>
    <col min="2309" max="2309" width="2.1796875" style="244" customWidth="1"/>
    <col min="2310" max="2310" width="3.1796875" style="244" customWidth="1"/>
    <col min="2311" max="2311" width="10.1796875" style="244" customWidth="1"/>
    <col min="2312" max="2312" width="79.54296875" style="244" customWidth="1"/>
    <col min="2313" max="2313" width="8.7265625" style="244" customWidth="1"/>
    <col min="2314" max="2314" width="22.54296875" style="244" customWidth="1"/>
    <col min="2315" max="2315" width="15.1796875" style="244" bestFit="1" customWidth="1"/>
    <col min="2316" max="2559" width="11.453125" style="244"/>
    <col min="2560" max="2560" width="2.7265625" style="244" customWidth="1"/>
    <col min="2561" max="2561" width="3.81640625" style="244" customWidth="1"/>
    <col min="2562" max="2562" width="2.1796875" style="244" bestFit="1" customWidth="1"/>
    <col min="2563" max="2563" width="3.7265625" style="244" customWidth="1"/>
    <col min="2564" max="2564" width="3.26953125" style="244" customWidth="1"/>
    <col min="2565" max="2565" width="2.1796875" style="244" customWidth="1"/>
    <col min="2566" max="2566" width="3.1796875" style="244" customWidth="1"/>
    <col min="2567" max="2567" width="10.1796875" style="244" customWidth="1"/>
    <col min="2568" max="2568" width="79.54296875" style="244" customWidth="1"/>
    <col min="2569" max="2569" width="8.7265625" style="244" customWidth="1"/>
    <col min="2570" max="2570" width="22.54296875" style="244" customWidth="1"/>
    <col min="2571" max="2571" width="15.1796875" style="244" bestFit="1" customWidth="1"/>
    <col min="2572" max="2815" width="11.453125" style="244"/>
    <col min="2816" max="2816" width="2.7265625" style="244" customWidth="1"/>
    <col min="2817" max="2817" width="3.81640625" style="244" customWidth="1"/>
    <col min="2818" max="2818" width="2.1796875" style="244" bestFit="1" customWidth="1"/>
    <col min="2819" max="2819" width="3.7265625" style="244" customWidth="1"/>
    <col min="2820" max="2820" width="3.26953125" style="244" customWidth="1"/>
    <col min="2821" max="2821" width="2.1796875" style="244" customWidth="1"/>
    <col min="2822" max="2822" width="3.1796875" style="244" customWidth="1"/>
    <col min="2823" max="2823" width="10.1796875" style="244" customWidth="1"/>
    <col min="2824" max="2824" width="79.54296875" style="244" customWidth="1"/>
    <col min="2825" max="2825" width="8.7265625" style="244" customWidth="1"/>
    <col min="2826" max="2826" width="22.54296875" style="244" customWidth="1"/>
    <col min="2827" max="2827" width="15.1796875" style="244" bestFit="1" customWidth="1"/>
    <col min="2828" max="3071" width="11.453125" style="244"/>
    <col min="3072" max="3072" width="2.7265625" style="244" customWidth="1"/>
    <col min="3073" max="3073" width="3.81640625" style="244" customWidth="1"/>
    <col min="3074" max="3074" width="2.1796875" style="244" bestFit="1" customWidth="1"/>
    <col min="3075" max="3075" width="3.7265625" style="244" customWidth="1"/>
    <col min="3076" max="3076" width="3.26953125" style="244" customWidth="1"/>
    <col min="3077" max="3077" width="2.1796875" style="244" customWidth="1"/>
    <col min="3078" max="3078" width="3.1796875" style="244" customWidth="1"/>
    <col min="3079" max="3079" width="10.1796875" style="244" customWidth="1"/>
    <col min="3080" max="3080" width="79.54296875" style="244" customWidth="1"/>
    <col min="3081" max="3081" width="8.7265625" style="244" customWidth="1"/>
    <col min="3082" max="3082" width="22.54296875" style="244" customWidth="1"/>
    <col min="3083" max="3083" width="15.1796875" style="244" bestFit="1" customWidth="1"/>
    <col min="3084" max="3327" width="11.453125" style="244"/>
    <col min="3328" max="3328" width="2.7265625" style="244" customWidth="1"/>
    <col min="3329" max="3329" width="3.81640625" style="244" customWidth="1"/>
    <col min="3330" max="3330" width="2.1796875" style="244" bestFit="1" customWidth="1"/>
    <col min="3331" max="3331" width="3.7265625" style="244" customWidth="1"/>
    <col min="3332" max="3332" width="3.26953125" style="244" customWidth="1"/>
    <col min="3333" max="3333" width="2.1796875" style="244" customWidth="1"/>
    <col min="3334" max="3334" width="3.1796875" style="244" customWidth="1"/>
    <col min="3335" max="3335" width="10.1796875" style="244" customWidth="1"/>
    <col min="3336" max="3336" width="79.54296875" style="244" customWidth="1"/>
    <col min="3337" max="3337" width="8.7265625" style="244" customWidth="1"/>
    <col min="3338" max="3338" width="22.54296875" style="244" customWidth="1"/>
    <col min="3339" max="3339" width="15.1796875" style="244" bestFit="1" customWidth="1"/>
    <col min="3340" max="3583" width="11.453125" style="244"/>
    <col min="3584" max="3584" width="2.7265625" style="244" customWidth="1"/>
    <col min="3585" max="3585" width="3.81640625" style="244" customWidth="1"/>
    <col min="3586" max="3586" width="2.1796875" style="244" bestFit="1" customWidth="1"/>
    <col min="3587" max="3587" width="3.7265625" style="244" customWidth="1"/>
    <col min="3588" max="3588" width="3.26953125" style="244" customWidth="1"/>
    <col min="3589" max="3589" width="2.1796875" style="244" customWidth="1"/>
    <col min="3590" max="3590" width="3.1796875" style="244" customWidth="1"/>
    <col min="3591" max="3591" width="10.1796875" style="244" customWidth="1"/>
    <col min="3592" max="3592" width="79.54296875" style="244" customWidth="1"/>
    <col min="3593" max="3593" width="8.7265625" style="244" customWidth="1"/>
    <col min="3594" max="3594" width="22.54296875" style="244" customWidth="1"/>
    <col min="3595" max="3595" width="15.1796875" style="244" bestFit="1" customWidth="1"/>
    <col min="3596" max="3839" width="11.453125" style="244"/>
    <col min="3840" max="3840" width="2.7265625" style="244" customWidth="1"/>
    <col min="3841" max="3841" width="3.81640625" style="244" customWidth="1"/>
    <col min="3842" max="3842" width="2.1796875" style="244" bestFit="1" customWidth="1"/>
    <col min="3843" max="3843" width="3.7265625" style="244" customWidth="1"/>
    <col min="3844" max="3844" width="3.26953125" style="244" customWidth="1"/>
    <col min="3845" max="3845" width="2.1796875" style="244" customWidth="1"/>
    <col min="3846" max="3846" width="3.1796875" style="244" customWidth="1"/>
    <col min="3847" max="3847" width="10.1796875" style="244" customWidth="1"/>
    <col min="3848" max="3848" width="79.54296875" style="244" customWidth="1"/>
    <col min="3849" max="3849" width="8.7265625" style="244" customWidth="1"/>
    <col min="3850" max="3850" width="22.54296875" style="244" customWidth="1"/>
    <col min="3851" max="3851" width="15.1796875" style="244" bestFit="1" customWidth="1"/>
    <col min="3852" max="4095" width="11.453125" style="244"/>
    <col min="4096" max="4096" width="2.7265625" style="244" customWidth="1"/>
    <col min="4097" max="4097" width="3.81640625" style="244" customWidth="1"/>
    <col min="4098" max="4098" width="2.1796875" style="244" bestFit="1" customWidth="1"/>
    <col min="4099" max="4099" width="3.7265625" style="244" customWidth="1"/>
    <col min="4100" max="4100" width="3.26953125" style="244" customWidth="1"/>
    <col min="4101" max="4101" width="2.1796875" style="244" customWidth="1"/>
    <col min="4102" max="4102" width="3.1796875" style="244" customWidth="1"/>
    <col min="4103" max="4103" width="10.1796875" style="244" customWidth="1"/>
    <col min="4104" max="4104" width="79.54296875" style="244" customWidth="1"/>
    <col min="4105" max="4105" width="8.7265625" style="244" customWidth="1"/>
    <col min="4106" max="4106" width="22.54296875" style="244" customWidth="1"/>
    <col min="4107" max="4107" width="15.1796875" style="244" bestFit="1" customWidth="1"/>
    <col min="4108" max="4351" width="11.453125" style="244"/>
    <col min="4352" max="4352" width="2.7265625" style="244" customWidth="1"/>
    <col min="4353" max="4353" width="3.81640625" style="244" customWidth="1"/>
    <col min="4354" max="4354" width="2.1796875" style="244" bestFit="1" customWidth="1"/>
    <col min="4355" max="4355" width="3.7265625" style="244" customWidth="1"/>
    <col min="4356" max="4356" width="3.26953125" style="244" customWidth="1"/>
    <col min="4357" max="4357" width="2.1796875" style="244" customWidth="1"/>
    <col min="4358" max="4358" width="3.1796875" style="244" customWidth="1"/>
    <col min="4359" max="4359" width="10.1796875" style="244" customWidth="1"/>
    <col min="4360" max="4360" width="79.54296875" style="244" customWidth="1"/>
    <col min="4361" max="4361" width="8.7265625" style="244" customWidth="1"/>
    <col min="4362" max="4362" width="22.54296875" style="244" customWidth="1"/>
    <col min="4363" max="4363" width="15.1796875" style="244" bestFit="1" customWidth="1"/>
    <col min="4364" max="4607" width="11.453125" style="244"/>
    <col min="4608" max="4608" width="2.7265625" style="244" customWidth="1"/>
    <col min="4609" max="4609" width="3.81640625" style="244" customWidth="1"/>
    <col min="4610" max="4610" width="2.1796875" style="244" bestFit="1" customWidth="1"/>
    <col min="4611" max="4611" width="3.7265625" style="244" customWidth="1"/>
    <col min="4612" max="4612" width="3.26953125" style="244" customWidth="1"/>
    <col min="4613" max="4613" width="2.1796875" style="244" customWidth="1"/>
    <col min="4614" max="4614" width="3.1796875" style="244" customWidth="1"/>
    <col min="4615" max="4615" width="10.1796875" style="244" customWidth="1"/>
    <col min="4616" max="4616" width="79.54296875" style="244" customWidth="1"/>
    <col min="4617" max="4617" width="8.7265625" style="244" customWidth="1"/>
    <col min="4618" max="4618" width="22.54296875" style="244" customWidth="1"/>
    <col min="4619" max="4619" width="15.1796875" style="244" bestFit="1" customWidth="1"/>
    <col min="4620" max="4863" width="11.453125" style="244"/>
    <col min="4864" max="4864" width="2.7265625" style="244" customWidth="1"/>
    <col min="4865" max="4865" width="3.81640625" style="244" customWidth="1"/>
    <col min="4866" max="4866" width="2.1796875" style="244" bestFit="1" customWidth="1"/>
    <col min="4867" max="4867" width="3.7265625" style="244" customWidth="1"/>
    <col min="4868" max="4868" width="3.26953125" style="244" customWidth="1"/>
    <col min="4869" max="4869" width="2.1796875" style="244" customWidth="1"/>
    <col min="4870" max="4870" width="3.1796875" style="244" customWidth="1"/>
    <col min="4871" max="4871" width="10.1796875" style="244" customWidth="1"/>
    <col min="4872" max="4872" width="79.54296875" style="244" customWidth="1"/>
    <col min="4873" max="4873" width="8.7265625" style="244" customWidth="1"/>
    <col min="4874" max="4874" width="22.54296875" style="244" customWidth="1"/>
    <col min="4875" max="4875" width="15.1796875" style="244" bestFit="1" customWidth="1"/>
    <col min="4876" max="5119" width="11.453125" style="244"/>
    <col min="5120" max="5120" width="2.7265625" style="244" customWidth="1"/>
    <col min="5121" max="5121" width="3.81640625" style="244" customWidth="1"/>
    <col min="5122" max="5122" width="2.1796875" style="244" bestFit="1" customWidth="1"/>
    <col min="5123" max="5123" width="3.7265625" style="244" customWidth="1"/>
    <col min="5124" max="5124" width="3.26953125" style="244" customWidth="1"/>
    <col min="5125" max="5125" width="2.1796875" style="244" customWidth="1"/>
    <col min="5126" max="5126" width="3.1796875" style="244" customWidth="1"/>
    <col min="5127" max="5127" width="10.1796875" style="244" customWidth="1"/>
    <col min="5128" max="5128" width="79.54296875" style="244" customWidth="1"/>
    <col min="5129" max="5129" width="8.7265625" style="244" customWidth="1"/>
    <col min="5130" max="5130" width="22.54296875" style="244" customWidth="1"/>
    <col min="5131" max="5131" width="15.1796875" style="244" bestFit="1" customWidth="1"/>
    <col min="5132" max="5375" width="11.453125" style="244"/>
    <col min="5376" max="5376" width="2.7265625" style="244" customWidth="1"/>
    <col min="5377" max="5377" width="3.81640625" style="244" customWidth="1"/>
    <col min="5378" max="5378" width="2.1796875" style="244" bestFit="1" customWidth="1"/>
    <col min="5379" max="5379" width="3.7265625" style="244" customWidth="1"/>
    <col min="5380" max="5380" width="3.26953125" style="244" customWidth="1"/>
    <col min="5381" max="5381" width="2.1796875" style="244" customWidth="1"/>
    <col min="5382" max="5382" width="3.1796875" style="244" customWidth="1"/>
    <col min="5383" max="5383" width="10.1796875" style="244" customWidth="1"/>
    <col min="5384" max="5384" width="79.54296875" style="244" customWidth="1"/>
    <col min="5385" max="5385" width="8.7265625" style="244" customWidth="1"/>
    <col min="5386" max="5386" width="22.54296875" style="244" customWidth="1"/>
    <col min="5387" max="5387" width="15.1796875" style="244" bestFit="1" customWidth="1"/>
    <col min="5388" max="5631" width="11.453125" style="244"/>
    <col min="5632" max="5632" width="2.7265625" style="244" customWidth="1"/>
    <col min="5633" max="5633" width="3.81640625" style="244" customWidth="1"/>
    <col min="5634" max="5634" width="2.1796875" style="244" bestFit="1" customWidth="1"/>
    <col min="5635" max="5635" width="3.7265625" style="244" customWidth="1"/>
    <col min="5636" max="5636" width="3.26953125" style="244" customWidth="1"/>
    <col min="5637" max="5637" width="2.1796875" style="244" customWidth="1"/>
    <col min="5638" max="5638" width="3.1796875" style="244" customWidth="1"/>
    <col min="5639" max="5639" width="10.1796875" style="244" customWidth="1"/>
    <col min="5640" max="5640" width="79.54296875" style="244" customWidth="1"/>
    <col min="5641" max="5641" width="8.7265625" style="244" customWidth="1"/>
    <col min="5642" max="5642" width="22.54296875" style="244" customWidth="1"/>
    <col min="5643" max="5643" width="15.1796875" style="244" bestFit="1" customWidth="1"/>
    <col min="5644" max="5887" width="11.453125" style="244"/>
    <col min="5888" max="5888" width="2.7265625" style="244" customWidth="1"/>
    <col min="5889" max="5889" width="3.81640625" style="244" customWidth="1"/>
    <col min="5890" max="5890" width="2.1796875" style="244" bestFit="1" customWidth="1"/>
    <col min="5891" max="5891" width="3.7265625" style="244" customWidth="1"/>
    <col min="5892" max="5892" width="3.26953125" style="244" customWidth="1"/>
    <col min="5893" max="5893" width="2.1796875" style="244" customWidth="1"/>
    <col min="5894" max="5894" width="3.1796875" style="244" customWidth="1"/>
    <col min="5895" max="5895" width="10.1796875" style="244" customWidth="1"/>
    <col min="5896" max="5896" width="79.54296875" style="244" customWidth="1"/>
    <col min="5897" max="5897" width="8.7265625" style="244" customWidth="1"/>
    <col min="5898" max="5898" width="22.54296875" style="244" customWidth="1"/>
    <col min="5899" max="5899" width="15.1796875" style="244" bestFit="1" customWidth="1"/>
    <col min="5900" max="6143" width="11.453125" style="244"/>
    <col min="6144" max="6144" width="2.7265625" style="244" customWidth="1"/>
    <col min="6145" max="6145" width="3.81640625" style="244" customWidth="1"/>
    <col min="6146" max="6146" width="2.1796875" style="244" bestFit="1" customWidth="1"/>
    <col min="6147" max="6147" width="3.7265625" style="244" customWidth="1"/>
    <col min="6148" max="6148" width="3.26953125" style="244" customWidth="1"/>
    <col min="6149" max="6149" width="2.1796875" style="244" customWidth="1"/>
    <col min="6150" max="6150" width="3.1796875" style="244" customWidth="1"/>
    <col min="6151" max="6151" width="10.1796875" style="244" customWidth="1"/>
    <col min="6152" max="6152" width="79.54296875" style="244" customWidth="1"/>
    <col min="6153" max="6153" width="8.7265625" style="244" customWidth="1"/>
    <col min="6154" max="6154" width="22.54296875" style="244" customWidth="1"/>
    <col min="6155" max="6155" width="15.1796875" style="244" bestFit="1" customWidth="1"/>
    <col min="6156" max="6399" width="11.453125" style="244"/>
    <col min="6400" max="6400" width="2.7265625" style="244" customWidth="1"/>
    <col min="6401" max="6401" width="3.81640625" style="244" customWidth="1"/>
    <col min="6402" max="6402" width="2.1796875" style="244" bestFit="1" customWidth="1"/>
    <col min="6403" max="6403" width="3.7265625" style="244" customWidth="1"/>
    <col min="6404" max="6404" width="3.26953125" style="244" customWidth="1"/>
    <col min="6405" max="6405" width="2.1796875" style="244" customWidth="1"/>
    <col min="6406" max="6406" width="3.1796875" style="244" customWidth="1"/>
    <col min="6407" max="6407" width="10.1796875" style="244" customWidth="1"/>
    <col min="6408" max="6408" width="79.54296875" style="244" customWidth="1"/>
    <col min="6409" max="6409" width="8.7265625" style="244" customWidth="1"/>
    <col min="6410" max="6410" width="22.54296875" style="244" customWidth="1"/>
    <col min="6411" max="6411" width="15.1796875" style="244" bestFit="1" customWidth="1"/>
    <col min="6412" max="6655" width="11.453125" style="244"/>
    <col min="6656" max="6656" width="2.7265625" style="244" customWidth="1"/>
    <col min="6657" max="6657" width="3.81640625" style="244" customWidth="1"/>
    <col min="6658" max="6658" width="2.1796875" style="244" bestFit="1" customWidth="1"/>
    <col min="6659" max="6659" width="3.7265625" style="244" customWidth="1"/>
    <col min="6660" max="6660" width="3.26953125" style="244" customWidth="1"/>
    <col min="6661" max="6661" width="2.1796875" style="244" customWidth="1"/>
    <col min="6662" max="6662" width="3.1796875" style="244" customWidth="1"/>
    <col min="6663" max="6663" width="10.1796875" style="244" customWidth="1"/>
    <col min="6664" max="6664" width="79.54296875" style="244" customWidth="1"/>
    <col min="6665" max="6665" width="8.7265625" style="244" customWidth="1"/>
    <col min="6666" max="6666" width="22.54296875" style="244" customWidth="1"/>
    <col min="6667" max="6667" width="15.1796875" style="244" bestFit="1" customWidth="1"/>
    <col min="6668" max="6911" width="11.453125" style="244"/>
    <col min="6912" max="6912" width="2.7265625" style="244" customWidth="1"/>
    <col min="6913" max="6913" width="3.81640625" style="244" customWidth="1"/>
    <col min="6914" max="6914" width="2.1796875" style="244" bestFit="1" customWidth="1"/>
    <col min="6915" max="6915" width="3.7265625" style="244" customWidth="1"/>
    <col min="6916" max="6916" width="3.26953125" style="244" customWidth="1"/>
    <col min="6917" max="6917" width="2.1796875" style="244" customWidth="1"/>
    <col min="6918" max="6918" width="3.1796875" style="244" customWidth="1"/>
    <col min="6919" max="6919" width="10.1796875" style="244" customWidth="1"/>
    <col min="6920" max="6920" width="79.54296875" style="244" customWidth="1"/>
    <col min="6921" max="6921" width="8.7265625" style="244" customWidth="1"/>
    <col min="6922" max="6922" width="22.54296875" style="244" customWidth="1"/>
    <col min="6923" max="6923" width="15.1796875" style="244" bestFit="1" customWidth="1"/>
    <col min="6924" max="7167" width="11.453125" style="244"/>
    <col min="7168" max="7168" width="2.7265625" style="244" customWidth="1"/>
    <col min="7169" max="7169" width="3.81640625" style="244" customWidth="1"/>
    <col min="7170" max="7170" width="2.1796875" style="244" bestFit="1" customWidth="1"/>
    <col min="7171" max="7171" width="3.7265625" style="244" customWidth="1"/>
    <col min="7172" max="7172" width="3.26953125" style="244" customWidth="1"/>
    <col min="7173" max="7173" width="2.1796875" style="244" customWidth="1"/>
    <col min="7174" max="7174" width="3.1796875" style="244" customWidth="1"/>
    <col min="7175" max="7175" width="10.1796875" style="244" customWidth="1"/>
    <col min="7176" max="7176" width="79.54296875" style="244" customWidth="1"/>
    <col min="7177" max="7177" width="8.7265625" style="244" customWidth="1"/>
    <col min="7178" max="7178" width="22.54296875" style="244" customWidth="1"/>
    <col min="7179" max="7179" width="15.1796875" style="244" bestFit="1" customWidth="1"/>
    <col min="7180" max="7423" width="11.453125" style="244"/>
    <col min="7424" max="7424" width="2.7265625" style="244" customWidth="1"/>
    <col min="7425" max="7425" width="3.81640625" style="244" customWidth="1"/>
    <col min="7426" max="7426" width="2.1796875" style="244" bestFit="1" customWidth="1"/>
    <col min="7427" max="7427" width="3.7265625" style="244" customWidth="1"/>
    <col min="7428" max="7428" width="3.26953125" style="244" customWidth="1"/>
    <col min="7429" max="7429" width="2.1796875" style="244" customWidth="1"/>
    <col min="7430" max="7430" width="3.1796875" style="244" customWidth="1"/>
    <col min="7431" max="7431" width="10.1796875" style="244" customWidth="1"/>
    <col min="7432" max="7432" width="79.54296875" style="244" customWidth="1"/>
    <col min="7433" max="7433" width="8.7265625" style="244" customWidth="1"/>
    <col min="7434" max="7434" width="22.54296875" style="244" customWidth="1"/>
    <col min="7435" max="7435" width="15.1796875" style="244" bestFit="1" customWidth="1"/>
    <col min="7436" max="7679" width="11.453125" style="244"/>
    <col min="7680" max="7680" width="2.7265625" style="244" customWidth="1"/>
    <col min="7681" max="7681" width="3.81640625" style="244" customWidth="1"/>
    <col min="7682" max="7682" width="2.1796875" style="244" bestFit="1" customWidth="1"/>
    <col min="7683" max="7683" width="3.7265625" style="244" customWidth="1"/>
    <col min="7684" max="7684" width="3.26953125" style="244" customWidth="1"/>
    <col min="7685" max="7685" width="2.1796875" style="244" customWidth="1"/>
    <col min="7686" max="7686" width="3.1796875" style="244" customWidth="1"/>
    <col min="7687" max="7687" width="10.1796875" style="244" customWidth="1"/>
    <col min="7688" max="7688" width="79.54296875" style="244" customWidth="1"/>
    <col min="7689" max="7689" width="8.7265625" style="244" customWidth="1"/>
    <col min="7690" max="7690" width="22.54296875" style="244" customWidth="1"/>
    <col min="7691" max="7691" width="15.1796875" style="244" bestFit="1" customWidth="1"/>
    <col min="7692" max="7935" width="11.453125" style="244"/>
    <col min="7936" max="7936" width="2.7265625" style="244" customWidth="1"/>
    <col min="7937" max="7937" width="3.81640625" style="244" customWidth="1"/>
    <col min="7938" max="7938" width="2.1796875" style="244" bestFit="1" customWidth="1"/>
    <col min="7939" max="7939" width="3.7265625" style="244" customWidth="1"/>
    <col min="7940" max="7940" width="3.26953125" style="244" customWidth="1"/>
    <col min="7941" max="7941" width="2.1796875" style="244" customWidth="1"/>
    <col min="7942" max="7942" width="3.1796875" style="244" customWidth="1"/>
    <col min="7943" max="7943" width="10.1796875" style="244" customWidth="1"/>
    <col min="7944" max="7944" width="79.54296875" style="244" customWidth="1"/>
    <col min="7945" max="7945" width="8.7265625" style="244" customWidth="1"/>
    <col min="7946" max="7946" width="22.54296875" style="244" customWidth="1"/>
    <col min="7947" max="7947" width="15.1796875" style="244" bestFit="1" customWidth="1"/>
    <col min="7948" max="8191" width="11.453125" style="244"/>
    <col min="8192" max="8192" width="2.7265625" style="244" customWidth="1"/>
    <col min="8193" max="8193" width="3.81640625" style="244" customWidth="1"/>
    <col min="8194" max="8194" width="2.1796875" style="244" bestFit="1" customWidth="1"/>
    <col min="8195" max="8195" width="3.7265625" style="244" customWidth="1"/>
    <col min="8196" max="8196" width="3.26953125" style="244" customWidth="1"/>
    <col min="8197" max="8197" width="2.1796875" style="244" customWidth="1"/>
    <col min="8198" max="8198" width="3.1796875" style="244" customWidth="1"/>
    <col min="8199" max="8199" width="10.1796875" style="244" customWidth="1"/>
    <col min="8200" max="8200" width="79.54296875" style="244" customWidth="1"/>
    <col min="8201" max="8201" width="8.7265625" style="244" customWidth="1"/>
    <col min="8202" max="8202" width="22.54296875" style="244" customWidth="1"/>
    <col min="8203" max="8203" width="15.1796875" style="244" bestFit="1" customWidth="1"/>
    <col min="8204" max="8447" width="11.453125" style="244"/>
    <col min="8448" max="8448" width="2.7265625" style="244" customWidth="1"/>
    <col min="8449" max="8449" width="3.81640625" style="244" customWidth="1"/>
    <col min="8450" max="8450" width="2.1796875" style="244" bestFit="1" customWidth="1"/>
    <col min="8451" max="8451" width="3.7265625" style="244" customWidth="1"/>
    <col min="8452" max="8452" width="3.26953125" style="244" customWidth="1"/>
    <col min="8453" max="8453" width="2.1796875" style="244" customWidth="1"/>
    <col min="8454" max="8454" width="3.1796875" style="244" customWidth="1"/>
    <col min="8455" max="8455" width="10.1796875" style="244" customWidth="1"/>
    <col min="8456" max="8456" width="79.54296875" style="244" customWidth="1"/>
    <col min="8457" max="8457" width="8.7265625" style="244" customWidth="1"/>
    <col min="8458" max="8458" width="22.54296875" style="244" customWidth="1"/>
    <col min="8459" max="8459" width="15.1796875" style="244" bestFit="1" customWidth="1"/>
    <col min="8460" max="8703" width="11.453125" style="244"/>
    <col min="8704" max="8704" width="2.7265625" style="244" customWidth="1"/>
    <col min="8705" max="8705" width="3.81640625" style="244" customWidth="1"/>
    <col min="8706" max="8706" width="2.1796875" style="244" bestFit="1" customWidth="1"/>
    <col min="8707" max="8707" width="3.7265625" style="244" customWidth="1"/>
    <col min="8708" max="8708" width="3.26953125" style="244" customWidth="1"/>
    <col min="8709" max="8709" width="2.1796875" style="244" customWidth="1"/>
    <col min="8710" max="8710" width="3.1796875" style="244" customWidth="1"/>
    <col min="8711" max="8711" width="10.1796875" style="244" customWidth="1"/>
    <col min="8712" max="8712" width="79.54296875" style="244" customWidth="1"/>
    <col min="8713" max="8713" width="8.7265625" style="244" customWidth="1"/>
    <col min="8714" max="8714" width="22.54296875" style="244" customWidth="1"/>
    <col min="8715" max="8715" width="15.1796875" style="244" bestFit="1" customWidth="1"/>
    <col min="8716" max="8959" width="11.453125" style="244"/>
    <col min="8960" max="8960" width="2.7265625" style="244" customWidth="1"/>
    <col min="8961" max="8961" width="3.81640625" style="244" customWidth="1"/>
    <col min="8962" max="8962" width="2.1796875" style="244" bestFit="1" customWidth="1"/>
    <col min="8963" max="8963" width="3.7265625" style="244" customWidth="1"/>
    <col min="8964" max="8964" width="3.26953125" style="244" customWidth="1"/>
    <col min="8965" max="8965" width="2.1796875" style="244" customWidth="1"/>
    <col min="8966" max="8966" width="3.1796875" style="244" customWidth="1"/>
    <col min="8967" max="8967" width="10.1796875" style="244" customWidth="1"/>
    <col min="8968" max="8968" width="79.54296875" style="244" customWidth="1"/>
    <col min="8969" max="8969" width="8.7265625" style="244" customWidth="1"/>
    <col min="8970" max="8970" width="22.54296875" style="244" customWidth="1"/>
    <col min="8971" max="8971" width="15.1796875" style="244" bestFit="1" customWidth="1"/>
    <col min="8972" max="9215" width="11.453125" style="244"/>
    <col min="9216" max="9216" width="2.7265625" style="244" customWidth="1"/>
    <col min="9217" max="9217" width="3.81640625" style="244" customWidth="1"/>
    <col min="9218" max="9218" width="2.1796875" style="244" bestFit="1" customWidth="1"/>
    <col min="9219" max="9219" width="3.7265625" style="244" customWidth="1"/>
    <col min="9220" max="9220" width="3.26953125" style="244" customWidth="1"/>
    <col min="9221" max="9221" width="2.1796875" style="244" customWidth="1"/>
    <col min="9222" max="9222" width="3.1796875" style="244" customWidth="1"/>
    <col min="9223" max="9223" width="10.1796875" style="244" customWidth="1"/>
    <col min="9224" max="9224" width="79.54296875" style="244" customWidth="1"/>
    <col min="9225" max="9225" width="8.7265625" style="244" customWidth="1"/>
    <col min="9226" max="9226" width="22.54296875" style="244" customWidth="1"/>
    <col min="9227" max="9227" width="15.1796875" style="244" bestFit="1" customWidth="1"/>
    <col min="9228" max="9471" width="11.453125" style="244"/>
    <col min="9472" max="9472" width="2.7265625" style="244" customWidth="1"/>
    <col min="9473" max="9473" width="3.81640625" style="244" customWidth="1"/>
    <col min="9474" max="9474" width="2.1796875" style="244" bestFit="1" customWidth="1"/>
    <col min="9475" max="9475" width="3.7265625" style="244" customWidth="1"/>
    <col min="9476" max="9476" width="3.26953125" style="244" customWidth="1"/>
    <col min="9477" max="9477" width="2.1796875" style="244" customWidth="1"/>
    <col min="9478" max="9478" width="3.1796875" style="244" customWidth="1"/>
    <col min="9479" max="9479" width="10.1796875" style="244" customWidth="1"/>
    <col min="9480" max="9480" width="79.54296875" style="244" customWidth="1"/>
    <col min="9481" max="9481" width="8.7265625" style="244" customWidth="1"/>
    <col min="9482" max="9482" width="22.54296875" style="244" customWidth="1"/>
    <col min="9483" max="9483" width="15.1796875" style="244" bestFit="1" customWidth="1"/>
    <col min="9484" max="9727" width="11.453125" style="244"/>
    <col min="9728" max="9728" width="2.7265625" style="244" customWidth="1"/>
    <col min="9729" max="9729" width="3.81640625" style="244" customWidth="1"/>
    <col min="9730" max="9730" width="2.1796875" style="244" bestFit="1" customWidth="1"/>
    <col min="9731" max="9731" width="3.7265625" style="244" customWidth="1"/>
    <col min="9732" max="9732" width="3.26953125" style="244" customWidth="1"/>
    <col min="9733" max="9733" width="2.1796875" style="244" customWidth="1"/>
    <col min="9734" max="9734" width="3.1796875" style="244" customWidth="1"/>
    <col min="9735" max="9735" width="10.1796875" style="244" customWidth="1"/>
    <col min="9736" max="9736" width="79.54296875" style="244" customWidth="1"/>
    <col min="9737" max="9737" width="8.7265625" style="244" customWidth="1"/>
    <col min="9738" max="9738" width="22.54296875" style="244" customWidth="1"/>
    <col min="9739" max="9739" width="15.1796875" style="244" bestFit="1" customWidth="1"/>
    <col min="9740" max="9983" width="11.453125" style="244"/>
    <col min="9984" max="9984" width="2.7265625" style="244" customWidth="1"/>
    <col min="9985" max="9985" width="3.81640625" style="244" customWidth="1"/>
    <col min="9986" max="9986" width="2.1796875" style="244" bestFit="1" customWidth="1"/>
    <col min="9987" max="9987" width="3.7265625" style="244" customWidth="1"/>
    <col min="9988" max="9988" width="3.26953125" style="244" customWidth="1"/>
    <col min="9989" max="9989" width="2.1796875" style="244" customWidth="1"/>
    <col min="9990" max="9990" width="3.1796875" style="244" customWidth="1"/>
    <col min="9991" max="9991" width="10.1796875" style="244" customWidth="1"/>
    <col min="9992" max="9992" width="79.54296875" style="244" customWidth="1"/>
    <col min="9993" max="9993" width="8.7265625" style="244" customWidth="1"/>
    <col min="9994" max="9994" width="22.54296875" style="244" customWidth="1"/>
    <col min="9995" max="9995" width="15.1796875" style="244" bestFit="1" customWidth="1"/>
    <col min="9996" max="10239" width="11.453125" style="244"/>
    <col min="10240" max="10240" width="2.7265625" style="244" customWidth="1"/>
    <col min="10241" max="10241" width="3.81640625" style="244" customWidth="1"/>
    <col min="10242" max="10242" width="2.1796875" style="244" bestFit="1" customWidth="1"/>
    <col min="10243" max="10243" width="3.7265625" style="244" customWidth="1"/>
    <col min="10244" max="10244" width="3.26953125" style="244" customWidth="1"/>
    <col min="10245" max="10245" width="2.1796875" style="244" customWidth="1"/>
    <col min="10246" max="10246" width="3.1796875" style="244" customWidth="1"/>
    <col min="10247" max="10247" width="10.1796875" style="244" customWidth="1"/>
    <col min="10248" max="10248" width="79.54296875" style="244" customWidth="1"/>
    <col min="10249" max="10249" width="8.7265625" style="244" customWidth="1"/>
    <col min="10250" max="10250" width="22.54296875" style="244" customWidth="1"/>
    <col min="10251" max="10251" width="15.1796875" style="244" bestFit="1" customWidth="1"/>
    <col min="10252" max="10495" width="11.453125" style="244"/>
    <col min="10496" max="10496" width="2.7265625" style="244" customWidth="1"/>
    <col min="10497" max="10497" width="3.81640625" style="244" customWidth="1"/>
    <col min="10498" max="10498" width="2.1796875" style="244" bestFit="1" customWidth="1"/>
    <col min="10499" max="10499" width="3.7265625" style="244" customWidth="1"/>
    <col min="10500" max="10500" width="3.26953125" style="244" customWidth="1"/>
    <col min="10501" max="10501" width="2.1796875" style="244" customWidth="1"/>
    <col min="10502" max="10502" width="3.1796875" style="244" customWidth="1"/>
    <col min="10503" max="10503" width="10.1796875" style="244" customWidth="1"/>
    <col min="10504" max="10504" width="79.54296875" style="244" customWidth="1"/>
    <col min="10505" max="10505" width="8.7265625" style="244" customWidth="1"/>
    <col min="10506" max="10506" width="22.54296875" style="244" customWidth="1"/>
    <col min="10507" max="10507" width="15.1796875" style="244" bestFit="1" customWidth="1"/>
    <col min="10508" max="10751" width="11.453125" style="244"/>
    <col min="10752" max="10752" width="2.7265625" style="244" customWidth="1"/>
    <col min="10753" max="10753" width="3.81640625" style="244" customWidth="1"/>
    <col min="10754" max="10754" width="2.1796875" style="244" bestFit="1" customWidth="1"/>
    <col min="10755" max="10755" width="3.7265625" style="244" customWidth="1"/>
    <col min="10756" max="10756" width="3.26953125" style="244" customWidth="1"/>
    <col min="10757" max="10757" width="2.1796875" style="244" customWidth="1"/>
    <col min="10758" max="10758" width="3.1796875" style="244" customWidth="1"/>
    <col min="10759" max="10759" width="10.1796875" style="244" customWidth="1"/>
    <col min="10760" max="10760" width="79.54296875" style="244" customWidth="1"/>
    <col min="10761" max="10761" width="8.7265625" style="244" customWidth="1"/>
    <col min="10762" max="10762" width="22.54296875" style="244" customWidth="1"/>
    <col min="10763" max="10763" width="15.1796875" style="244" bestFit="1" customWidth="1"/>
    <col min="10764" max="11007" width="11.453125" style="244"/>
    <col min="11008" max="11008" width="2.7265625" style="244" customWidth="1"/>
    <col min="11009" max="11009" width="3.81640625" style="244" customWidth="1"/>
    <col min="11010" max="11010" width="2.1796875" style="244" bestFit="1" customWidth="1"/>
    <col min="11011" max="11011" width="3.7265625" style="244" customWidth="1"/>
    <col min="11012" max="11012" width="3.26953125" style="244" customWidth="1"/>
    <col min="11013" max="11013" width="2.1796875" style="244" customWidth="1"/>
    <col min="11014" max="11014" width="3.1796875" style="244" customWidth="1"/>
    <col min="11015" max="11015" width="10.1796875" style="244" customWidth="1"/>
    <col min="11016" max="11016" width="79.54296875" style="244" customWidth="1"/>
    <col min="11017" max="11017" width="8.7265625" style="244" customWidth="1"/>
    <col min="11018" max="11018" width="22.54296875" style="244" customWidth="1"/>
    <col min="11019" max="11019" width="15.1796875" style="244" bestFit="1" customWidth="1"/>
    <col min="11020" max="11263" width="11.453125" style="244"/>
    <col min="11264" max="11264" width="2.7265625" style="244" customWidth="1"/>
    <col min="11265" max="11265" width="3.81640625" style="244" customWidth="1"/>
    <col min="11266" max="11266" width="2.1796875" style="244" bestFit="1" customWidth="1"/>
    <col min="11267" max="11267" width="3.7265625" style="244" customWidth="1"/>
    <col min="11268" max="11268" width="3.26953125" style="244" customWidth="1"/>
    <col min="11269" max="11269" width="2.1796875" style="244" customWidth="1"/>
    <col min="11270" max="11270" width="3.1796875" style="244" customWidth="1"/>
    <col min="11271" max="11271" width="10.1796875" style="244" customWidth="1"/>
    <col min="11272" max="11272" width="79.54296875" style="244" customWidth="1"/>
    <col min="11273" max="11273" width="8.7265625" style="244" customWidth="1"/>
    <col min="11274" max="11274" width="22.54296875" style="244" customWidth="1"/>
    <col min="11275" max="11275" width="15.1796875" style="244" bestFit="1" customWidth="1"/>
    <col min="11276" max="11519" width="11.453125" style="244"/>
    <col min="11520" max="11520" width="2.7265625" style="244" customWidth="1"/>
    <col min="11521" max="11521" width="3.81640625" style="244" customWidth="1"/>
    <col min="11522" max="11522" width="2.1796875" style="244" bestFit="1" customWidth="1"/>
    <col min="11523" max="11523" width="3.7265625" style="244" customWidth="1"/>
    <col min="11524" max="11524" width="3.26953125" style="244" customWidth="1"/>
    <col min="11525" max="11525" width="2.1796875" style="244" customWidth="1"/>
    <col min="11526" max="11526" width="3.1796875" style="244" customWidth="1"/>
    <col min="11527" max="11527" width="10.1796875" style="244" customWidth="1"/>
    <col min="11528" max="11528" width="79.54296875" style="244" customWidth="1"/>
    <col min="11529" max="11529" width="8.7265625" style="244" customWidth="1"/>
    <col min="11530" max="11530" width="22.54296875" style="244" customWidth="1"/>
    <col min="11531" max="11531" width="15.1796875" style="244" bestFit="1" customWidth="1"/>
    <col min="11532" max="11775" width="11.453125" style="244"/>
    <col min="11776" max="11776" width="2.7265625" style="244" customWidth="1"/>
    <col min="11777" max="11777" width="3.81640625" style="244" customWidth="1"/>
    <col min="11778" max="11778" width="2.1796875" style="244" bestFit="1" customWidth="1"/>
    <col min="11779" max="11779" width="3.7265625" style="244" customWidth="1"/>
    <col min="11780" max="11780" width="3.26953125" style="244" customWidth="1"/>
    <col min="11781" max="11781" width="2.1796875" style="244" customWidth="1"/>
    <col min="11782" max="11782" width="3.1796875" style="244" customWidth="1"/>
    <col min="11783" max="11783" width="10.1796875" style="244" customWidth="1"/>
    <col min="11784" max="11784" width="79.54296875" style="244" customWidth="1"/>
    <col min="11785" max="11785" width="8.7265625" style="244" customWidth="1"/>
    <col min="11786" max="11786" width="22.54296875" style="244" customWidth="1"/>
    <col min="11787" max="11787" width="15.1796875" style="244" bestFit="1" customWidth="1"/>
    <col min="11788" max="12031" width="11.453125" style="244"/>
    <col min="12032" max="12032" width="2.7265625" style="244" customWidth="1"/>
    <col min="12033" max="12033" width="3.81640625" style="244" customWidth="1"/>
    <col min="12034" max="12034" width="2.1796875" style="244" bestFit="1" customWidth="1"/>
    <col min="12035" max="12035" width="3.7265625" style="244" customWidth="1"/>
    <col min="12036" max="12036" width="3.26953125" style="244" customWidth="1"/>
    <col min="12037" max="12037" width="2.1796875" style="244" customWidth="1"/>
    <col min="12038" max="12038" width="3.1796875" style="244" customWidth="1"/>
    <col min="12039" max="12039" width="10.1796875" style="244" customWidth="1"/>
    <col min="12040" max="12040" width="79.54296875" style="244" customWidth="1"/>
    <col min="12041" max="12041" width="8.7265625" style="244" customWidth="1"/>
    <col min="12042" max="12042" width="22.54296875" style="244" customWidth="1"/>
    <col min="12043" max="12043" width="15.1796875" style="244" bestFit="1" customWidth="1"/>
    <col min="12044" max="12287" width="11.453125" style="244"/>
    <col min="12288" max="12288" width="2.7265625" style="244" customWidth="1"/>
    <col min="12289" max="12289" width="3.81640625" style="244" customWidth="1"/>
    <col min="12290" max="12290" width="2.1796875" style="244" bestFit="1" customWidth="1"/>
    <col min="12291" max="12291" width="3.7265625" style="244" customWidth="1"/>
    <col min="12292" max="12292" width="3.26953125" style="244" customWidth="1"/>
    <col min="12293" max="12293" width="2.1796875" style="244" customWidth="1"/>
    <col min="12294" max="12294" width="3.1796875" style="244" customWidth="1"/>
    <col min="12295" max="12295" width="10.1796875" style="244" customWidth="1"/>
    <col min="12296" max="12296" width="79.54296875" style="244" customWidth="1"/>
    <col min="12297" max="12297" width="8.7265625" style="244" customWidth="1"/>
    <col min="12298" max="12298" width="22.54296875" style="244" customWidth="1"/>
    <col min="12299" max="12299" width="15.1796875" style="244" bestFit="1" customWidth="1"/>
    <col min="12300" max="12543" width="11.453125" style="244"/>
    <col min="12544" max="12544" width="2.7265625" style="244" customWidth="1"/>
    <col min="12545" max="12545" width="3.81640625" style="244" customWidth="1"/>
    <col min="12546" max="12546" width="2.1796875" style="244" bestFit="1" customWidth="1"/>
    <col min="12547" max="12547" width="3.7265625" style="244" customWidth="1"/>
    <col min="12548" max="12548" width="3.26953125" style="244" customWidth="1"/>
    <col min="12549" max="12549" width="2.1796875" style="244" customWidth="1"/>
    <col min="12550" max="12550" width="3.1796875" style="244" customWidth="1"/>
    <col min="12551" max="12551" width="10.1796875" style="244" customWidth="1"/>
    <col min="12552" max="12552" width="79.54296875" style="244" customWidth="1"/>
    <col min="12553" max="12553" width="8.7265625" style="244" customWidth="1"/>
    <col min="12554" max="12554" width="22.54296875" style="244" customWidth="1"/>
    <col min="12555" max="12555" width="15.1796875" style="244" bestFit="1" customWidth="1"/>
    <col min="12556" max="12799" width="11.453125" style="244"/>
    <col min="12800" max="12800" width="2.7265625" style="244" customWidth="1"/>
    <col min="12801" max="12801" width="3.81640625" style="244" customWidth="1"/>
    <col min="12802" max="12802" width="2.1796875" style="244" bestFit="1" customWidth="1"/>
    <col min="12803" max="12803" width="3.7265625" style="244" customWidth="1"/>
    <col min="12804" max="12804" width="3.26953125" style="244" customWidth="1"/>
    <col min="12805" max="12805" width="2.1796875" style="244" customWidth="1"/>
    <col min="12806" max="12806" width="3.1796875" style="244" customWidth="1"/>
    <col min="12807" max="12807" width="10.1796875" style="244" customWidth="1"/>
    <col min="12808" max="12808" width="79.54296875" style="244" customWidth="1"/>
    <col min="12809" max="12809" width="8.7265625" style="244" customWidth="1"/>
    <col min="12810" max="12810" width="22.54296875" style="244" customWidth="1"/>
    <col min="12811" max="12811" width="15.1796875" style="244" bestFit="1" customWidth="1"/>
    <col min="12812" max="13055" width="11.453125" style="244"/>
    <col min="13056" max="13056" width="2.7265625" style="244" customWidth="1"/>
    <col min="13057" max="13057" width="3.81640625" style="244" customWidth="1"/>
    <col min="13058" max="13058" width="2.1796875" style="244" bestFit="1" customWidth="1"/>
    <col min="13059" max="13059" width="3.7265625" style="244" customWidth="1"/>
    <col min="13060" max="13060" width="3.26953125" style="244" customWidth="1"/>
    <col min="13061" max="13061" width="2.1796875" style="244" customWidth="1"/>
    <col min="13062" max="13062" width="3.1796875" style="244" customWidth="1"/>
    <col min="13063" max="13063" width="10.1796875" style="244" customWidth="1"/>
    <col min="13064" max="13064" width="79.54296875" style="244" customWidth="1"/>
    <col min="13065" max="13065" width="8.7265625" style="244" customWidth="1"/>
    <col min="13066" max="13066" width="22.54296875" style="244" customWidth="1"/>
    <col min="13067" max="13067" width="15.1796875" style="244" bestFit="1" customWidth="1"/>
    <col min="13068" max="13311" width="11.453125" style="244"/>
    <col min="13312" max="13312" width="2.7265625" style="244" customWidth="1"/>
    <col min="13313" max="13313" width="3.81640625" style="244" customWidth="1"/>
    <col min="13314" max="13314" width="2.1796875" style="244" bestFit="1" customWidth="1"/>
    <col min="13315" max="13315" width="3.7265625" style="244" customWidth="1"/>
    <col min="13316" max="13316" width="3.26953125" style="244" customWidth="1"/>
    <col min="13317" max="13317" width="2.1796875" style="244" customWidth="1"/>
    <col min="13318" max="13318" width="3.1796875" style="244" customWidth="1"/>
    <col min="13319" max="13319" width="10.1796875" style="244" customWidth="1"/>
    <col min="13320" max="13320" width="79.54296875" style="244" customWidth="1"/>
    <col min="13321" max="13321" width="8.7265625" style="244" customWidth="1"/>
    <col min="13322" max="13322" width="22.54296875" style="244" customWidth="1"/>
    <col min="13323" max="13323" width="15.1796875" style="244" bestFit="1" customWidth="1"/>
    <col min="13324" max="13567" width="11.453125" style="244"/>
    <col min="13568" max="13568" width="2.7265625" style="244" customWidth="1"/>
    <col min="13569" max="13569" width="3.81640625" style="244" customWidth="1"/>
    <col min="13570" max="13570" width="2.1796875" style="244" bestFit="1" customWidth="1"/>
    <col min="13571" max="13571" width="3.7265625" style="244" customWidth="1"/>
    <col min="13572" max="13572" width="3.26953125" style="244" customWidth="1"/>
    <col min="13573" max="13573" width="2.1796875" style="244" customWidth="1"/>
    <col min="13574" max="13574" width="3.1796875" style="244" customWidth="1"/>
    <col min="13575" max="13575" width="10.1796875" style="244" customWidth="1"/>
    <col min="13576" max="13576" width="79.54296875" style="244" customWidth="1"/>
    <col min="13577" max="13577" width="8.7265625" style="244" customWidth="1"/>
    <col min="13578" max="13578" width="22.54296875" style="244" customWidth="1"/>
    <col min="13579" max="13579" width="15.1796875" style="244" bestFit="1" customWidth="1"/>
    <col min="13580" max="13823" width="11.453125" style="244"/>
    <col min="13824" max="13824" width="2.7265625" style="244" customWidth="1"/>
    <col min="13825" max="13825" width="3.81640625" style="244" customWidth="1"/>
    <col min="13826" max="13826" width="2.1796875" style="244" bestFit="1" customWidth="1"/>
    <col min="13827" max="13827" width="3.7265625" style="244" customWidth="1"/>
    <col min="13828" max="13828" width="3.26953125" style="244" customWidth="1"/>
    <col min="13829" max="13829" width="2.1796875" style="244" customWidth="1"/>
    <col min="13830" max="13830" width="3.1796875" style="244" customWidth="1"/>
    <col min="13831" max="13831" width="10.1796875" style="244" customWidth="1"/>
    <col min="13832" max="13832" width="79.54296875" style="244" customWidth="1"/>
    <col min="13833" max="13833" width="8.7265625" style="244" customWidth="1"/>
    <col min="13834" max="13834" width="22.54296875" style="244" customWidth="1"/>
    <col min="13835" max="13835" width="15.1796875" style="244" bestFit="1" customWidth="1"/>
    <col min="13836" max="14079" width="11.453125" style="244"/>
    <col min="14080" max="14080" width="2.7265625" style="244" customWidth="1"/>
    <col min="14081" max="14081" width="3.81640625" style="244" customWidth="1"/>
    <col min="14082" max="14082" width="2.1796875" style="244" bestFit="1" customWidth="1"/>
    <col min="14083" max="14083" width="3.7265625" style="244" customWidth="1"/>
    <col min="14084" max="14084" width="3.26953125" style="244" customWidth="1"/>
    <col min="14085" max="14085" width="2.1796875" style="244" customWidth="1"/>
    <col min="14086" max="14086" width="3.1796875" style="244" customWidth="1"/>
    <col min="14087" max="14087" width="10.1796875" style="244" customWidth="1"/>
    <col min="14088" max="14088" width="79.54296875" style="244" customWidth="1"/>
    <col min="14089" max="14089" width="8.7265625" style="244" customWidth="1"/>
    <col min="14090" max="14090" width="22.54296875" style="244" customWidth="1"/>
    <col min="14091" max="14091" width="15.1796875" style="244" bestFit="1" customWidth="1"/>
    <col min="14092" max="14335" width="11.453125" style="244"/>
    <col min="14336" max="14336" width="2.7265625" style="244" customWidth="1"/>
    <col min="14337" max="14337" width="3.81640625" style="244" customWidth="1"/>
    <col min="14338" max="14338" width="2.1796875" style="244" bestFit="1" customWidth="1"/>
    <col min="14339" max="14339" width="3.7265625" style="244" customWidth="1"/>
    <col min="14340" max="14340" width="3.26953125" style="244" customWidth="1"/>
    <col min="14341" max="14341" width="2.1796875" style="244" customWidth="1"/>
    <col min="14342" max="14342" width="3.1796875" style="244" customWidth="1"/>
    <col min="14343" max="14343" width="10.1796875" style="244" customWidth="1"/>
    <col min="14344" max="14344" width="79.54296875" style="244" customWidth="1"/>
    <col min="14345" max="14345" width="8.7265625" style="244" customWidth="1"/>
    <col min="14346" max="14346" width="22.54296875" style="244" customWidth="1"/>
    <col min="14347" max="14347" width="15.1796875" style="244" bestFit="1" customWidth="1"/>
    <col min="14348" max="14591" width="11.453125" style="244"/>
    <col min="14592" max="14592" width="2.7265625" style="244" customWidth="1"/>
    <col min="14593" max="14593" width="3.81640625" style="244" customWidth="1"/>
    <col min="14594" max="14594" width="2.1796875" style="244" bestFit="1" customWidth="1"/>
    <col min="14595" max="14595" width="3.7265625" style="244" customWidth="1"/>
    <col min="14596" max="14596" width="3.26953125" style="244" customWidth="1"/>
    <col min="14597" max="14597" width="2.1796875" style="244" customWidth="1"/>
    <col min="14598" max="14598" width="3.1796875" style="244" customWidth="1"/>
    <col min="14599" max="14599" width="10.1796875" style="244" customWidth="1"/>
    <col min="14600" max="14600" width="79.54296875" style="244" customWidth="1"/>
    <col min="14601" max="14601" width="8.7265625" style="244" customWidth="1"/>
    <col min="14602" max="14602" width="22.54296875" style="244" customWidth="1"/>
    <col min="14603" max="14603" width="15.1796875" style="244" bestFit="1" customWidth="1"/>
    <col min="14604" max="14847" width="11.453125" style="244"/>
    <col min="14848" max="14848" width="2.7265625" style="244" customWidth="1"/>
    <col min="14849" max="14849" width="3.81640625" style="244" customWidth="1"/>
    <col min="14850" max="14850" width="2.1796875" style="244" bestFit="1" customWidth="1"/>
    <col min="14851" max="14851" width="3.7265625" style="244" customWidth="1"/>
    <col min="14852" max="14852" width="3.26953125" style="244" customWidth="1"/>
    <col min="14853" max="14853" width="2.1796875" style="244" customWidth="1"/>
    <col min="14854" max="14854" width="3.1796875" style="244" customWidth="1"/>
    <col min="14855" max="14855" width="10.1796875" style="244" customWidth="1"/>
    <col min="14856" max="14856" width="79.54296875" style="244" customWidth="1"/>
    <col min="14857" max="14857" width="8.7265625" style="244" customWidth="1"/>
    <col min="14858" max="14858" width="22.54296875" style="244" customWidth="1"/>
    <col min="14859" max="14859" width="15.1796875" style="244" bestFit="1" customWidth="1"/>
    <col min="14860" max="15103" width="11.453125" style="244"/>
    <col min="15104" max="15104" width="2.7265625" style="244" customWidth="1"/>
    <col min="15105" max="15105" width="3.81640625" style="244" customWidth="1"/>
    <col min="15106" max="15106" width="2.1796875" style="244" bestFit="1" customWidth="1"/>
    <col min="15107" max="15107" width="3.7265625" style="244" customWidth="1"/>
    <col min="15108" max="15108" width="3.26953125" style="244" customWidth="1"/>
    <col min="15109" max="15109" width="2.1796875" style="244" customWidth="1"/>
    <col min="15110" max="15110" width="3.1796875" style="244" customWidth="1"/>
    <col min="15111" max="15111" width="10.1796875" style="244" customWidth="1"/>
    <col min="15112" max="15112" width="79.54296875" style="244" customWidth="1"/>
    <col min="15113" max="15113" width="8.7265625" style="244" customWidth="1"/>
    <col min="15114" max="15114" width="22.54296875" style="244" customWidth="1"/>
    <col min="15115" max="15115" width="15.1796875" style="244" bestFit="1" customWidth="1"/>
    <col min="15116" max="15359" width="11.453125" style="244"/>
    <col min="15360" max="15360" width="2.7265625" style="244" customWidth="1"/>
    <col min="15361" max="15361" width="3.81640625" style="244" customWidth="1"/>
    <col min="15362" max="15362" width="2.1796875" style="244" bestFit="1" customWidth="1"/>
    <col min="15363" max="15363" width="3.7265625" style="244" customWidth="1"/>
    <col min="15364" max="15364" width="3.26953125" style="244" customWidth="1"/>
    <col min="15365" max="15365" width="2.1796875" style="244" customWidth="1"/>
    <col min="15366" max="15366" width="3.1796875" style="244" customWidth="1"/>
    <col min="15367" max="15367" width="10.1796875" style="244" customWidth="1"/>
    <col min="15368" max="15368" width="79.54296875" style="244" customWidth="1"/>
    <col min="15369" max="15369" width="8.7265625" style="244" customWidth="1"/>
    <col min="15370" max="15370" width="22.54296875" style="244" customWidth="1"/>
    <col min="15371" max="15371" width="15.1796875" style="244" bestFit="1" customWidth="1"/>
    <col min="15372" max="15615" width="11.453125" style="244"/>
    <col min="15616" max="15616" width="2.7265625" style="244" customWidth="1"/>
    <col min="15617" max="15617" width="3.81640625" style="244" customWidth="1"/>
    <col min="15618" max="15618" width="2.1796875" style="244" bestFit="1" customWidth="1"/>
    <col min="15619" max="15619" width="3.7265625" style="244" customWidth="1"/>
    <col min="15620" max="15620" width="3.26953125" style="244" customWidth="1"/>
    <col min="15621" max="15621" width="2.1796875" style="244" customWidth="1"/>
    <col min="15622" max="15622" width="3.1796875" style="244" customWidth="1"/>
    <col min="15623" max="15623" width="10.1796875" style="244" customWidth="1"/>
    <col min="15624" max="15624" width="79.54296875" style="244" customWidth="1"/>
    <col min="15625" max="15625" width="8.7265625" style="244" customWidth="1"/>
    <col min="15626" max="15626" width="22.54296875" style="244" customWidth="1"/>
    <col min="15627" max="15627" width="15.1796875" style="244" bestFit="1" customWidth="1"/>
    <col min="15628" max="15871" width="11.453125" style="244"/>
    <col min="15872" max="15872" width="2.7265625" style="244" customWidth="1"/>
    <col min="15873" max="15873" width="3.81640625" style="244" customWidth="1"/>
    <col min="15874" max="15874" width="2.1796875" style="244" bestFit="1" customWidth="1"/>
    <col min="15875" max="15875" width="3.7265625" style="244" customWidth="1"/>
    <col min="15876" max="15876" width="3.26953125" style="244" customWidth="1"/>
    <col min="15877" max="15877" width="2.1796875" style="244" customWidth="1"/>
    <col min="15878" max="15878" width="3.1796875" style="244" customWidth="1"/>
    <col min="15879" max="15879" width="10.1796875" style="244" customWidth="1"/>
    <col min="15880" max="15880" width="79.54296875" style="244" customWidth="1"/>
    <col min="15881" max="15881" width="8.7265625" style="244" customWidth="1"/>
    <col min="15882" max="15882" width="22.54296875" style="244" customWidth="1"/>
    <col min="15883" max="15883" width="15.1796875" style="244" bestFit="1" customWidth="1"/>
    <col min="15884" max="16127" width="11.453125" style="244"/>
    <col min="16128" max="16128" width="2.7265625" style="244" customWidth="1"/>
    <col min="16129" max="16129" width="3.81640625" style="244" customWidth="1"/>
    <col min="16130" max="16130" width="2.1796875" style="244" bestFit="1" customWidth="1"/>
    <col min="16131" max="16131" width="3.7265625" style="244" customWidth="1"/>
    <col min="16132" max="16132" width="3.26953125" style="244" customWidth="1"/>
    <col min="16133" max="16133" width="2.1796875" style="244" customWidth="1"/>
    <col min="16134" max="16134" width="3.1796875" style="244" customWidth="1"/>
    <col min="16135" max="16135" width="10.1796875" style="244" customWidth="1"/>
    <col min="16136" max="16136" width="79.54296875" style="244" customWidth="1"/>
    <col min="16137" max="16137" width="8.7265625" style="244" customWidth="1"/>
    <col min="16138" max="16138" width="22.54296875" style="244" customWidth="1"/>
    <col min="16139" max="16139" width="15.1796875" style="244" bestFit="1" customWidth="1"/>
    <col min="16140" max="16384" width="11.453125" style="244"/>
  </cols>
  <sheetData>
    <row r="1" spans="5:20" s="218" customFormat="1" x14ac:dyDescent="0.35">
      <c r="M1" s="219"/>
      <c r="N1" s="220"/>
    </row>
    <row r="2" spans="5:20" s="218" customFormat="1" x14ac:dyDescent="0.35">
      <c r="M2" s="219"/>
      <c r="N2" s="220"/>
    </row>
    <row r="3" spans="5:20" s="218" customFormat="1" x14ac:dyDescent="0.35">
      <c r="G3" s="444" t="s">
        <v>108</v>
      </c>
      <c r="H3" s="444"/>
      <c r="I3" s="444"/>
      <c r="J3" s="444"/>
      <c r="K3" s="444"/>
      <c r="L3" s="444"/>
      <c r="M3" s="444"/>
      <c r="N3" s="444"/>
      <c r="O3" s="444"/>
      <c r="P3" s="444"/>
    </row>
    <row r="4" spans="5:20" s="218" customFormat="1" x14ac:dyDescent="0.35">
      <c r="G4" s="444" t="s">
        <v>109</v>
      </c>
      <c r="H4" s="444"/>
      <c r="I4" s="444"/>
      <c r="J4" s="444"/>
      <c r="K4" s="444"/>
      <c r="L4" s="444"/>
      <c r="M4" s="444"/>
      <c r="N4" s="444"/>
      <c r="O4" s="444"/>
      <c r="P4" s="444"/>
    </row>
    <row r="5" spans="5:20" s="218" customFormat="1" x14ac:dyDescent="0.35">
      <c r="G5" s="444" t="s">
        <v>463</v>
      </c>
      <c r="H5" s="444"/>
      <c r="I5" s="444"/>
      <c r="J5" s="444"/>
      <c r="K5" s="444"/>
      <c r="L5" s="444"/>
      <c r="M5" s="444"/>
      <c r="N5" s="444"/>
      <c r="O5" s="444"/>
      <c r="P5" s="444"/>
    </row>
    <row r="6" spans="5:20" s="218" customFormat="1" ht="15" thickBot="1" x14ac:dyDescent="0.4">
      <c r="M6" s="222"/>
      <c r="N6" s="223"/>
      <c r="O6" s="221"/>
      <c r="P6" s="221"/>
    </row>
    <row r="7" spans="5:20" s="218" customFormat="1" x14ac:dyDescent="0.35">
      <c r="G7" s="224"/>
      <c r="H7" s="225"/>
      <c r="I7" s="225"/>
      <c r="J7" s="225"/>
      <c r="K7" s="225"/>
      <c r="L7" s="225"/>
      <c r="M7" s="226"/>
      <c r="N7" s="227"/>
      <c r="O7" s="228"/>
      <c r="P7" s="229" t="s">
        <v>111</v>
      </c>
      <c r="Q7" s="229" t="s">
        <v>111</v>
      </c>
    </row>
    <row r="8" spans="5:20" s="218" customFormat="1" x14ac:dyDescent="0.35">
      <c r="G8" s="230"/>
      <c r="H8" s="231">
        <v>5</v>
      </c>
      <c r="I8" s="231">
        <v>0</v>
      </c>
      <c r="J8" s="231">
        <v>0</v>
      </c>
      <c r="K8" s="231">
        <v>9</v>
      </c>
      <c r="L8" s="232"/>
      <c r="M8" s="233" t="s">
        <v>112</v>
      </c>
      <c r="N8" s="234"/>
      <c r="O8" s="232"/>
      <c r="P8" s="235"/>
      <c r="Q8" s="235"/>
      <c r="R8" s="236"/>
    </row>
    <row r="9" spans="5:20" s="218" customFormat="1" x14ac:dyDescent="0.35">
      <c r="G9" s="237" t="s">
        <v>113</v>
      </c>
      <c r="M9" s="233"/>
      <c r="N9" s="223"/>
      <c r="O9" s="221"/>
      <c r="P9" s="238"/>
      <c r="Q9" s="238"/>
    </row>
    <row r="10" spans="5:20" s="218" customFormat="1" ht="15" thickBot="1" x14ac:dyDescent="0.4">
      <c r="G10" s="237"/>
      <c r="K10" s="236"/>
      <c r="M10" s="233"/>
      <c r="N10" s="223"/>
      <c r="O10" s="221"/>
      <c r="P10" s="238"/>
      <c r="Q10" s="238"/>
    </row>
    <row r="11" spans="5:20" s="218" customFormat="1" ht="19" customHeight="1" x14ac:dyDescent="0.35">
      <c r="G11" s="445" t="s">
        <v>447</v>
      </c>
      <c r="H11" s="446"/>
      <c r="I11" s="446"/>
      <c r="J11" s="446"/>
      <c r="K11" s="446"/>
      <c r="L11" s="446"/>
      <c r="M11" s="446"/>
      <c r="N11" s="434" t="s">
        <v>115</v>
      </c>
      <c r="O11" s="449" t="s">
        <v>116</v>
      </c>
      <c r="P11" s="434" t="s">
        <v>464</v>
      </c>
      <c r="Q11" s="434" t="s">
        <v>465</v>
      </c>
    </row>
    <row r="12" spans="5:20" s="218" customFormat="1" ht="19" customHeight="1" thickBot="1" x14ac:dyDescent="0.4">
      <c r="G12" s="447"/>
      <c r="H12" s="448"/>
      <c r="I12" s="448"/>
      <c r="J12" s="448"/>
      <c r="K12" s="448"/>
      <c r="L12" s="448"/>
      <c r="M12" s="448"/>
      <c r="N12" s="435"/>
      <c r="O12" s="450" t="s">
        <v>116</v>
      </c>
      <c r="P12" s="435" t="s">
        <v>118</v>
      </c>
      <c r="Q12" s="435" t="s">
        <v>118</v>
      </c>
    </row>
    <row r="13" spans="5:20" s="218" customFormat="1" ht="15" outlineLevel="1" thickBot="1" x14ac:dyDescent="0.4">
      <c r="G13" s="239"/>
      <c r="H13" s="240"/>
      <c r="I13" s="240"/>
      <c r="J13" s="240">
        <v>1</v>
      </c>
      <c r="K13" s="240"/>
      <c r="L13" s="240"/>
      <c r="M13" s="241"/>
      <c r="N13" s="242">
        <v>2</v>
      </c>
      <c r="O13" s="243">
        <v>3</v>
      </c>
      <c r="P13" s="243">
        <v>4</v>
      </c>
      <c r="Q13" s="243"/>
    </row>
    <row r="14" spans="5:20" ht="15" thickBot="1" x14ac:dyDescent="0.4">
      <c r="G14" s="436" t="s">
        <v>120</v>
      </c>
      <c r="H14" s="437"/>
      <c r="I14" s="438" t="s">
        <v>121</v>
      </c>
      <c r="J14" s="439"/>
      <c r="K14" s="440"/>
      <c r="L14" s="245" t="s">
        <v>122</v>
      </c>
      <c r="M14" s="247" t="s">
        <v>123</v>
      </c>
      <c r="N14" s="248"/>
      <c r="O14" s="249"/>
      <c r="P14" s="250"/>
      <c r="Q14" s="250"/>
    </row>
    <row r="15" spans="5:20" ht="14.5" customHeight="1" x14ac:dyDescent="0.35">
      <c r="F15" s="244" t="str">
        <f>+LEFT(E15,3)</f>
        <v/>
      </c>
      <c r="G15" s="251"/>
      <c r="H15" s="252"/>
      <c r="I15" s="441"/>
      <c r="J15" s="442"/>
      <c r="K15" s="443"/>
      <c r="L15" s="256"/>
      <c r="M15" s="257"/>
      <c r="N15" s="258" t="s">
        <v>124</v>
      </c>
      <c r="O15" s="259"/>
      <c r="P15" s="260"/>
      <c r="Q15" s="260"/>
    </row>
    <row r="16" spans="5:20" ht="12.65" customHeight="1" x14ac:dyDescent="0.35">
      <c r="E16" s="244" t="str">
        <f>2&amp;G16&amp;I16&amp;L16&amp;M16</f>
        <v>211101</v>
      </c>
      <c r="F16" s="244" t="str">
        <f t="shared" ref="F16:F79" si="0">+LEFT(E16,3)</f>
        <v>211</v>
      </c>
      <c r="G16" s="429">
        <v>1</v>
      </c>
      <c r="H16" s="430"/>
      <c r="I16" s="431">
        <v>1</v>
      </c>
      <c r="J16" s="432"/>
      <c r="K16" s="433"/>
      <c r="L16" s="264" t="s">
        <v>127</v>
      </c>
      <c r="M16" s="265" t="s">
        <v>128</v>
      </c>
      <c r="N16" s="266" t="s">
        <v>129</v>
      </c>
      <c r="O16" s="267"/>
      <c r="P16" s="268">
        <v>1377963466.9610629</v>
      </c>
      <c r="Q16" s="269"/>
      <c r="R16" s="270"/>
      <c r="S16" s="271"/>
      <c r="T16" s="271"/>
    </row>
    <row r="17" spans="4:19" ht="12.65" customHeight="1" x14ac:dyDescent="0.35">
      <c r="E17" s="244" t="str">
        <f t="shared" ref="E17:E36" si="1">2&amp;G17&amp;I17&amp;L17&amp;M17</f>
        <v>211208</v>
      </c>
      <c r="F17" s="244" t="str">
        <f t="shared" si="0"/>
        <v>211</v>
      </c>
      <c r="G17" s="429">
        <v>1</v>
      </c>
      <c r="H17" s="430"/>
      <c r="I17" s="431">
        <v>1</v>
      </c>
      <c r="J17" s="432"/>
      <c r="K17" s="433"/>
      <c r="L17" s="264" t="s">
        <v>132</v>
      </c>
      <c r="M17" s="265" t="s">
        <v>133</v>
      </c>
      <c r="N17" s="266" t="s">
        <v>134</v>
      </c>
      <c r="O17" s="267"/>
      <c r="P17" s="268">
        <v>31056026.192894109</v>
      </c>
      <c r="Q17" s="269"/>
      <c r="R17" s="270"/>
      <c r="S17" s="271"/>
    </row>
    <row r="18" spans="4:19" ht="12.65" customHeight="1" x14ac:dyDescent="0.35">
      <c r="E18" s="244" t="str">
        <f t="shared" si="1"/>
        <v>211401</v>
      </c>
      <c r="F18" s="244" t="str">
        <f t="shared" si="0"/>
        <v>211</v>
      </c>
      <c r="G18" s="429">
        <v>1</v>
      </c>
      <c r="H18" s="430"/>
      <c r="I18" s="431">
        <v>1</v>
      </c>
      <c r="J18" s="432"/>
      <c r="K18" s="433"/>
      <c r="L18" s="264" t="s">
        <v>136</v>
      </c>
      <c r="M18" s="265" t="s">
        <v>128</v>
      </c>
      <c r="N18" s="266" t="s">
        <v>137</v>
      </c>
      <c r="O18" s="267"/>
      <c r="P18" s="268">
        <v>125435125.87849405</v>
      </c>
      <c r="Q18" s="269"/>
      <c r="R18" s="270"/>
      <c r="S18" s="271"/>
    </row>
    <row r="19" spans="4:19" ht="12.65" customHeight="1" x14ac:dyDescent="0.35">
      <c r="E19" s="244" t="str">
        <f t="shared" si="1"/>
        <v>211503</v>
      </c>
      <c r="F19" s="244" t="str">
        <f t="shared" si="0"/>
        <v>211</v>
      </c>
      <c r="G19" s="429">
        <v>1</v>
      </c>
      <c r="H19" s="430"/>
      <c r="I19" s="431">
        <v>1</v>
      </c>
      <c r="J19" s="432"/>
      <c r="K19" s="433"/>
      <c r="L19" s="264" t="s">
        <v>139</v>
      </c>
      <c r="M19" s="265" t="s">
        <v>140</v>
      </c>
      <c r="N19" s="266" t="s">
        <v>138</v>
      </c>
      <c r="O19" s="272"/>
      <c r="P19" s="268">
        <v>272238640.28454739</v>
      </c>
      <c r="Q19" s="269"/>
      <c r="R19" s="270"/>
      <c r="S19" s="271"/>
    </row>
    <row r="20" spans="4:19" ht="12.65" customHeight="1" x14ac:dyDescent="0.35">
      <c r="E20" s="244" t="str">
        <f t="shared" si="1"/>
        <v>211504</v>
      </c>
      <c r="F20" s="244" t="str">
        <f t="shared" si="0"/>
        <v>211</v>
      </c>
      <c r="G20" s="429">
        <v>1</v>
      </c>
      <c r="H20" s="430"/>
      <c r="I20" s="431">
        <v>1</v>
      </c>
      <c r="J20" s="432"/>
      <c r="K20" s="433"/>
      <c r="L20" s="264" t="s">
        <v>139</v>
      </c>
      <c r="M20" s="265" t="s">
        <v>142</v>
      </c>
      <c r="N20" s="266" t="s">
        <v>143</v>
      </c>
      <c r="O20" s="272"/>
      <c r="P20" s="268">
        <v>18595725.682919044</v>
      </c>
      <c r="Q20" s="269"/>
      <c r="R20" s="270"/>
      <c r="S20" s="271"/>
    </row>
    <row r="21" spans="4:19" ht="12.65" customHeight="1" x14ac:dyDescent="0.35">
      <c r="E21" s="244" t="str">
        <f t="shared" si="1"/>
        <v>211601</v>
      </c>
      <c r="F21" s="244" t="str">
        <f t="shared" si="0"/>
        <v>211</v>
      </c>
      <c r="G21" s="429">
        <v>1</v>
      </c>
      <c r="H21" s="430"/>
      <c r="I21" s="431">
        <v>1</v>
      </c>
      <c r="J21" s="432"/>
      <c r="K21" s="433"/>
      <c r="L21" s="264" t="s">
        <v>146</v>
      </c>
      <c r="M21" s="265" t="s">
        <v>128</v>
      </c>
      <c r="N21" s="266" t="s">
        <v>147</v>
      </c>
      <c r="O21" s="267"/>
      <c r="P21" s="268">
        <v>86128057.466918916</v>
      </c>
      <c r="Q21" s="269"/>
      <c r="R21" s="270"/>
      <c r="S21" s="271"/>
    </row>
    <row r="22" spans="4:19" ht="12.65" customHeight="1" x14ac:dyDescent="0.35">
      <c r="E22" s="244" t="str">
        <f t="shared" si="1"/>
        <v>212101</v>
      </c>
      <c r="F22" s="244" t="str">
        <f t="shared" si="0"/>
        <v>212</v>
      </c>
      <c r="G22" s="429">
        <v>1</v>
      </c>
      <c r="H22" s="430"/>
      <c r="I22" s="431">
        <v>2</v>
      </c>
      <c r="J22" s="432"/>
      <c r="K22" s="433"/>
      <c r="L22" s="264" t="s">
        <v>127</v>
      </c>
      <c r="M22" s="265" t="s">
        <v>128</v>
      </c>
      <c r="N22" s="266" t="s">
        <v>150</v>
      </c>
      <c r="O22" s="267"/>
      <c r="P22" s="268">
        <v>121662487.06796017</v>
      </c>
      <c r="Q22" s="269"/>
      <c r="R22" s="270"/>
      <c r="S22" s="271"/>
    </row>
    <row r="23" spans="4:19" ht="12.65" customHeight="1" x14ac:dyDescent="0.35">
      <c r="D23" s="244">
        <v>5101020200</v>
      </c>
      <c r="E23" s="244" t="str">
        <f t="shared" si="1"/>
        <v>212204</v>
      </c>
      <c r="F23" s="244" t="str">
        <f t="shared" si="0"/>
        <v>212</v>
      </c>
      <c r="G23" s="429">
        <v>1</v>
      </c>
      <c r="H23" s="430"/>
      <c r="I23" s="431">
        <v>2</v>
      </c>
      <c r="J23" s="432"/>
      <c r="K23" s="433"/>
      <c r="L23" s="264" t="s">
        <v>132</v>
      </c>
      <c r="M23" s="265" t="s">
        <v>142</v>
      </c>
      <c r="N23" s="266" t="s">
        <v>152</v>
      </c>
      <c r="O23" s="267"/>
      <c r="P23" s="268">
        <v>110225000</v>
      </c>
      <c r="Q23" s="269"/>
      <c r="R23" s="270"/>
      <c r="S23" s="271"/>
    </row>
    <row r="24" spans="4:19" ht="12.65" customHeight="1" x14ac:dyDescent="0.35">
      <c r="D24" s="244">
        <v>5101020100</v>
      </c>
      <c r="E24" s="244" t="str">
        <f t="shared" si="1"/>
        <v>212204</v>
      </c>
      <c r="F24" s="244" t="str">
        <f t="shared" si="0"/>
        <v>212</v>
      </c>
      <c r="G24" s="429">
        <v>1</v>
      </c>
      <c r="H24" s="430"/>
      <c r="I24" s="431">
        <v>2</v>
      </c>
      <c r="J24" s="432"/>
      <c r="K24" s="433"/>
      <c r="L24" s="264" t="s">
        <v>132</v>
      </c>
      <c r="M24" s="265" t="s">
        <v>142</v>
      </c>
      <c r="N24" s="266" t="s">
        <v>151</v>
      </c>
      <c r="O24" s="267"/>
      <c r="P24" s="268">
        <v>11220371.760000004</v>
      </c>
      <c r="Q24" s="269"/>
      <c r="R24" s="270"/>
      <c r="S24" s="271"/>
    </row>
    <row r="25" spans="4:19" ht="12.65" customHeight="1" x14ac:dyDescent="0.35">
      <c r="E25" s="244" t="str">
        <f t="shared" si="1"/>
        <v>212206</v>
      </c>
      <c r="F25" s="244" t="str">
        <f t="shared" si="0"/>
        <v>212</v>
      </c>
      <c r="G25" s="429">
        <v>1</v>
      </c>
      <c r="H25" s="430"/>
      <c r="I25" s="431">
        <v>2</v>
      </c>
      <c r="J25" s="432"/>
      <c r="K25" s="433"/>
      <c r="L25" s="264" t="s">
        <v>132</v>
      </c>
      <c r="M25" s="265" t="s">
        <v>155</v>
      </c>
      <c r="N25" s="266" t="s">
        <v>156</v>
      </c>
      <c r="O25" s="267"/>
      <c r="P25" s="268">
        <v>7997285</v>
      </c>
      <c r="Q25" s="269"/>
      <c r="R25" s="270"/>
      <c r="S25" s="271"/>
    </row>
    <row r="26" spans="4:19" ht="12.65" customHeight="1" x14ac:dyDescent="0.35">
      <c r="E26" s="244" t="str">
        <f t="shared" si="1"/>
        <v>213201</v>
      </c>
      <c r="F26" s="244" t="str">
        <f t="shared" si="0"/>
        <v>213</v>
      </c>
      <c r="G26" s="429">
        <v>1</v>
      </c>
      <c r="H26" s="430"/>
      <c r="I26" s="431">
        <v>3</v>
      </c>
      <c r="J26" s="432"/>
      <c r="K26" s="433"/>
      <c r="L26" s="264" t="s">
        <v>132</v>
      </c>
      <c r="M26" s="265" t="s">
        <v>128</v>
      </c>
      <c r="N26" s="266" t="s">
        <v>158</v>
      </c>
      <c r="O26" s="272"/>
      <c r="P26" s="268">
        <v>24688037.318766117</v>
      </c>
      <c r="Q26" s="269"/>
      <c r="R26" s="270"/>
      <c r="S26" s="271"/>
    </row>
    <row r="27" spans="4:19" ht="12.65" customHeight="1" x14ac:dyDescent="0.35">
      <c r="E27" s="244" t="str">
        <f t="shared" si="1"/>
        <v>214201</v>
      </c>
      <c r="F27" s="244" t="str">
        <f t="shared" si="0"/>
        <v>214</v>
      </c>
      <c r="G27" s="429">
        <v>1</v>
      </c>
      <c r="H27" s="430"/>
      <c r="I27" s="431">
        <v>4</v>
      </c>
      <c r="J27" s="432"/>
      <c r="K27" s="433"/>
      <c r="L27" s="264" t="s">
        <v>132</v>
      </c>
      <c r="M27" s="265" t="s">
        <v>128</v>
      </c>
      <c r="N27" s="266" t="s">
        <v>160</v>
      </c>
      <c r="O27" s="272"/>
      <c r="P27" s="268">
        <v>2973607</v>
      </c>
      <c r="Q27" s="269"/>
      <c r="R27" s="270"/>
      <c r="S27" s="271"/>
    </row>
    <row r="28" spans="4:19" ht="12.65" customHeight="1" x14ac:dyDescent="0.35">
      <c r="E28" s="244" t="str">
        <f t="shared" si="1"/>
        <v>214203</v>
      </c>
      <c r="F28" s="244" t="str">
        <f t="shared" si="0"/>
        <v>214</v>
      </c>
      <c r="G28" s="429">
        <v>1</v>
      </c>
      <c r="H28" s="430"/>
      <c r="I28" s="431">
        <v>4</v>
      </c>
      <c r="J28" s="432"/>
      <c r="K28" s="433"/>
      <c r="L28" s="264" t="s">
        <v>132</v>
      </c>
      <c r="M28" s="265" t="s">
        <v>140</v>
      </c>
      <c r="N28" s="266" t="s">
        <v>163</v>
      </c>
      <c r="O28" s="272"/>
      <c r="P28" s="268">
        <v>131772186.75715299</v>
      </c>
      <c r="Q28" s="269"/>
      <c r="R28" s="270"/>
      <c r="S28" s="271"/>
    </row>
    <row r="29" spans="4:19" ht="12.65" customHeight="1" x14ac:dyDescent="0.35">
      <c r="D29" s="244">
        <v>5101010400</v>
      </c>
      <c r="E29" s="244" t="str">
        <f t="shared" si="1"/>
        <v>214204</v>
      </c>
      <c r="F29" s="244" t="str">
        <f t="shared" si="0"/>
        <v>214</v>
      </c>
      <c r="G29" s="429">
        <v>1</v>
      </c>
      <c r="H29" s="430"/>
      <c r="I29" s="431">
        <v>4</v>
      </c>
      <c r="J29" s="432"/>
      <c r="K29" s="433"/>
      <c r="L29" s="264" t="s">
        <v>132</v>
      </c>
      <c r="M29" s="265" t="s">
        <v>142</v>
      </c>
      <c r="N29" s="266" t="s">
        <v>166</v>
      </c>
      <c r="O29" s="272"/>
      <c r="P29" s="268">
        <v>250529557.63832143</v>
      </c>
      <c r="Q29" s="269"/>
      <c r="R29" s="270"/>
      <c r="S29" s="271"/>
    </row>
    <row r="30" spans="4:19" ht="12.65" customHeight="1" x14ac:dyDescent="0.35">
      <c r="D30" s="244">
        <v>5101021700</v>
      </c>
      <c r="E30" s="244" t="str">
        <f t="shared" si="1"/>
        <v>214204</v>
      </c>
      <c r="F30" s="244" t="str">
        <f t="shared" si="0"/>
        <v>214</v>
      </c>
      <c r="G30" s="429">
        <v>1</v>
      </c>
      <c r="H30" s="430"/>
      <c r="I30" s="431">
        <v>4</v>
      </c>
      <c r="J30" s="432"/>
      <c r="K30" s="433"/>
      <c r="L30" s="264" t="s">
        <v>132</v>
      </c>
      <c r="M30" s="265" t="s">
        <v>142</v>
      </c>
      <c r="N30" s="266" t="s">
        <v>167</v>
      </c>
      <c r="O30" s="272"/>
      <c r="P30" s="268">
        <v>140000</v>
      </c>
      <c r="Q30" s="269"/>
      <c r="R30" s="270"/>
      <c r="S30" s="271"/>
    </row>
    <row r="31" spans="4:19" ht="12.65" customHeight="1" x14ac:dyDescent="0.35">
      <c r="D31" s="244">
        <v>5101021600</v>
      </c>
      <c r="E31" s="244" t="str">
        <f t="shared" si="1"/>
        <v>214204</v>
      </c>
      <c r="F31" s="244" t="str">
        <f t="shared" si="0"/>
        <v>214</v>
      </c>
      <c r="G31" s="429">
        <v>1</v>
      </c>
      <c r="H31" s="430"/>
      <c r="I31" s="431">
        <v>4</v>
      </c>
      <c r="J31" s="432"/>
      <c r="K31" s="433"/>
      <c r="L31" s="264" t="s">
        <v>132</v>
      </c>
      <c r="M31" s="265" t="s">
        <v>142</v>
      </c>
      <c r="N31" s="266" t="s">
        <v>168</v>
      </c>
      <c r="O31" s="272"/>
      <c r="P31" s="268">
        <v>11600568.143999999</v>
      </c>
      <c r="Q31" s="269"/>
      <c r="R31" s="270"/>
      <c r="S31" s="271"/>
    </row>
    <row r="32" spans="4:19" ht="12.65" customHeight="1" x14ac:dyDescent="0.35">
      <c r="D32" s="244">
        <v>5101011000</v>
      </c>
      <c r="E32" s="244" t="str">
        <f t="shared" si="1"/>
        <v>214204</v>
      </c>
      <c r="F32" s="244" t="str">
        <f t="shared" si="0"/>
        <v>214</v>
      </c>
      <c r="G32" s="429">
        <v>1</v>
      </c>
      <c r="H32" s="430"/>
      <c r="I32" s="431">
        <v>4</v>
      </c>
      <c r="J32" s="432"/>
      <c r="K32" s="433"/>
      <c r="L32" s="264" t="s">
        <v>132</v>
      </c>
      <c r="M32" s="265" t="s">
        <v>142</v>
      </c>
      <c r="N32" s="266" t="s">
        <v>449</v>
      </c>
      <c r="O32" s="272"/>
      <c r="P32" s="268">
        <v>169916729.08284757</v>
      </c>
      <c r="Q32" s="269"/>
      <c r="R32" s="270"/>
      <c r="S32" s="271"/>
    </row>
    <row r="33" spans="4:22" ht="12.65" customHeight="1" x14ac:dyDescent="0.35">
      <c r="D33" s="244">
        <v>5101021900</v>
      </c>
      <c r="E33" s="244" t="str">
        <f t="shared" si="1"/>
        <v>214204</v>
      </c>
      <c r="F33" s="244" t="str">
        <f t="shared" si="0"/>
        <v>214</v>
      </c>
      <c r="G33" s="429">
        <v>1</v>
      </c>
      <c r="H33" s="430"/>
      <c r="I33" s="431">
        <v>4</v>
      </c>
      <c r="J33" s="432"/>
      <c r="K33" s="433"/>
      <c r="L33" s="264" t="s">
        <v>132</v>
      </c>
      <c r="M33" s="265" t="s">
        <v>142</v>
      </c>
      <c r="N33" s="266" t="s">
        <v>169</v>
      </c>
      <c r="O33" s="272"/>
      <c r="P33" s="268">
        <v>3142586.9410000001</v>
      </c>
      <c r="Q33" s="269"/>
      <c r="R33" s="270"/>
      <c r="S33" s="271"/>
    </row>
    <row r="34" spans="4:22" ht="12.65" customHeight="1" x14ac:dyDescent="0.35">
      <c r="E34" s="244" t="str">
        <f t="shared" si="1"/>
        <v>215101</v>
      </c>
      <c r="F34" s="244" t="str">
        <f t="shared" si="0"/>
        <v>215</v>
      </c>
      <c r="G34" s="429">
        <v>1</v>
      </c>
      <c r="H34" s="430"/>
      <c r="I34" s="431">
        <v>5</v>
      </c>
      <c r="J34" s="432"/>
      <c r="K34" s="433"/>
      <c r="L34" s="264" t="s">
        <v>127</v>
      </c>
      <c r="M34" s="265" t="s">
        <v>128</v>
      </c>
      <c r="N34" s="266" t="s">
        <v>172</v>
      </c>
      <c r="O34" s="272"/>
      <c r="P34" s="268">
        <v>87112211.053396806</v>
      </c>
      <c r="Q34" s="269"/>
      <c r="R34" s="270"/>
      <c r="S34" s="271"/>
    </row>
    <row r="35" spans="4:22" ht="12.65" customHeight="1" x14ac:dyDescent="0.35">
      <c r="E35" s="244" t="str">
        <f t="shared" si="1"/>
        <v>215201</v>
      </c>
      <c r="F35" s="244" t="str">
        <f t="shared" si="0"/>
        <v>215</v>
      </c>
      <c r="G35" s="429">
        <v>1</v>
      </c>
      <c r="H35" s="430"/>
      <c r="I35" s="431">
        <v>5</v>
      </c>
      <c r="J35" s="432"/>
      <c r="K35" s="433"/>
      <c r="L35" s="264" t="s">
        <v>132</v>
      </c>
      <c r="M35" s="265" t="s">
        <v>128</v>
      </c>
      <c r="N35" s="266" t="s">
        <v>174</v>
      </c>
      <c r="O35" s="272"/>
      <c r="P35" s="268">
        <v>96695334.894076183</v>
      </c>
      <c r="Q35" s="269"/>
      <c r="R35" s="270"/>
      <c r="S35" s="271"/>
    </row>
    <row r="36" spans="4:22" ht="12.65" customHeight="1" x14ac:dyDescent="0.35">
      <c r="E36" s="244" t="str">
        <f t="shared" si="1"/>
        <v>215301</v>
      </c>
      <c r="F36" s="244" t="str">
        <f t="shared" si="0"/>
        <v>215</v>
      </c>
      <c r="G36" s="429">
        <v>1</v>
      </c>
      <c r="H36" s="430"/>
      <c r="I36" s="431">
        <v>5</v>
      </c>
      <c r="J36" s="432"/>
      <c r="K36" s="433"/>
      <c r="L36" s="264" t="s">
        <v>175</v>
      </c>
      <c r="M36" s="265" t="s">
        <v>128</v>
      </c>
      <c r="N36" s="266" t="s">
        <v>176</v>
      </c>
      <c r="O36" s="272"/>
      <c r="P36" s="268">
        <v>8375130.9317827076</v>
      </c>
      <c r="Q36" s="269"/>
      <c r="R36" s="270"/>
      <c r="S36" s="271"/>
    </row>
    <row r="37" spans="4:22" ht="13" customHeight="1" thickBot="1" x14ac:dyDescent="0.4">
      <c r="F37" s="244" t="str">
        <f t="shared" si="0"/>
        <v/>
      </c>
      <c r="G37" s="273"/>
      <c r="H37" s="274"/>
      <c r="I37" s="275"/>
      <c r="J37" s="276"/>
      <c r="K37" s="277"/>
      <c r="L37" s="278"/>
      <c r="M37" s="277"/>
      <c r="N37" s="279"/>
      <c r="O37" s="280"/>
      <c r="P37" s="281"/>
      <c r="Q37" s="281"/>
      <c r="S37" s="271"/>
    </row>
    <row r="38" spans="4:22" ht="15" thickBot="1" x14ac:dyDescent="0.4">
      <c r="F38" s="244" t="str">
        <f t="shared" si="0"/>
        <v/>
      </c>
      <c r="G38" s="282"/>
      <c r="H38" s="283"/>
      <c r="I38" s="283"/>
      <c r="J38" s="283"/>
      <c r="K38" s="283"/>
      <c r="L38" s="283"/>
      <c r="M38" s="284"/>
      <c r="N38" s="285" t="s">
        <v>178</v>
      </c>
      <c r="O38" s="286"/>
      <c r="P38" s="287">
        <f>SUM(P16:P36)</f>
        <v>2949468136.0561409</v>
      </c>
      <c r="Q38" s="288">
        <f>SUM(Q16:Q36)</f>
        <v>0</v>
      </c>
      <c r="R38" s="289">
        <v>0</v>
      </c>
      <c r="S38" s="271"/>
    </row>
    <row r="39" spans="4:22" x14ac:dyDescent="0.35">
      <c r="F39" s="244" t="str">
        <f t="shared" si="0"/>
        <v/>
      </c>
      <c r="G39" s="251"/>
      <c r="H39" s="252"/>
      <c r="I39" s="253"/>
      <c r="J39" s="254"/>
      <c r="K39" s="255"/>
      <c r="L39" s="290"/>
      <c r="M39" s="291"/>
      <c r="N39" s="292" t="s">
        <v>179</v>
      </c>
      <c r="O39" s="293"/>
      <c r="P39" s="294"/>
      <c r="Q39" s="294"/>
      <c r="S39" s="271"/>
    </row>
    <row r="40" spans="4:22" x14ac:dyDescent="0.35">
      <c r="E40" s="244" t="str">
        <f t="shared" ref="E40:E82" si="2">2&amp;G40&amp;I40&amp;L40&amp;M40</f>
        <v>221101</v>
      </c>
      <c r="F40" s="244" t="str">
        <f t="shared" si="0"/>
        <v>221</v>
      </c>
      <c r="G40" s="429">
        <v>2</v>
      </c>
      <c r="H40" s="430"/>
      <c r="I40" s="431" t="s">
        <v>127</v>
      </c>
      <c r="J40" s="432"/>
      <c r="K40" s="433"/>
      <c r="L40" s="264">
        <v>1</v>
      </c>
      <c r="M40" s="265" t="s">
        <v>128</v>
      </c>
      <c r="N40" s="266" t="s">
        <v>450</v>
      </c>
      <c r="O40" s="293"/>
      <c r="P40" s="268">
        <v>60000</v>
      </c>
      <c r="Q40" s="269"/>
      <c r="R40" s="270"/>
      <c r="S40" s="271"/>
    </row>
    <row r="41" spans="4:22" ht="12.65" customHeight="1" x14ac:dyDescent="0.35">
      <c r="E41" s="244" t="str">
        <f t="shared" si="2"/>
        <v>221301</v>
      </c>
      <c r="F41" s="244" t="str">
        <f t="shared" si="0"/>
        <v>221</v>
      </c>
      <c r="G41" s="429">
        <v>2</v>
      </c>
      <c r="H41" s="430"/>
      <c r="I41" s="431" t="s">
        <v>127</v>
      </c>
      <c r="J41" s="432"/>
      <c r="K41" s="433"/>
      <c r="L41" s="264" t="s">
        <v>175</v>
      </c>
      <c r="M41" s="265" t="s">
        <v>128</v>
      </c>
      <c r="N41" s="266" t="s">
        <v>181</v>
      </c>
      <c r="O41" s="272"/>
      <c r="P41" s="268">
        <v>5970888</v>
      </c>
      <c r="Q41" s="269"/>
      <c r="R41" s="270"/>
      <c r="T41" s="289"/>
      <c r="U41" s="289"/>
      <c r="V41" s="295"/>
    </row>
    <row r="42" spans="4:22" ht="12.65" customHeight="1" x14ac:dyDescent="0.35">
      <c r="E42" s="244" t="str">
        <f t="shared" si="2"/>
        <v>221501</v>
      </c>
      <c r="F42" s="244" t="str">
        <f t="shared" si="0"/>
        <v>221</v>
      </c>
      <c r="G42" s="429">
        <v>2</v>
      </c>
      <c r="H42" s="430"/>
      <c r="I42" s="431" t="s">
        <v>127</v>
      </c>
      <c r="J42" s="432"/>
      <c r="K42" s="433"/>
      <c r="L42" s="264" t="s">
        <v>139</v>
      </c>
      <c r="M42" s="265" t="s">
        <v>128</v>
      </c>
      <c r="N42" s="266" t="s">
        <v>183</v>
      </c>
      <c r="O42" s="272"/>
      <c r="P42" s="268">
        <v>41720634.792000003</v>
      </c>
      <c r="Q42" s="269"/>
      <c r="R42" s="270"/>
      <c r="T42" s="289"/>
      <c r="U42" s="289"/>
      <c r="V42" s="295"/>
    </row>
    <row r="43" spans="4:22" ht="12.65" customHeight="1" x14ac:dyDescent="0.35">
      <c r="E43" s="244" t="str">
        <f t="shared" si="2"/>
        <v>221601</v>
      </c>
      <c r="F43" s="244" t="str">
        <f t="shared" si="0"/>
        <v>221</v>
      </c>
      <c r="G43" s="429">
        <v>2</v>
      </c>
      <c r="H43" s="430"/>
      <c r="I43" s="431" t="s">
        <v>127</v>
      </c>
      <c r="J43" s="432"/>
      <c r="K43" s="433"/>
      <c r="L43" s="264" t="s">
        <v>146</v>
      </c>
      <c r="M43" s="265" t="s">
        <v>128</v>
      </c>
      <c r="N43" s="266" t="s">
        <v>186</v>
      </c>
      <c r="O43" s="272"/>
      <c r="P43" s="268">
        <v>16800000</v>
      </c>
      <c r="Q43" s="269"/>
      <c r="R43" s="270"/>
      <c r="T43" s="289"/>
      <c r="U43" s="289"/>
      <c r="V43" s="295"/>
    </row>
    <row r="44" spans="4:22" ht="12.65" customHeight="1" x14ac:dyDescent="0.35">
      <c r="E44" s="244" t="str">
        <f t="shared" si="2"/>
        <v>221701</v>
      </c>
      <c r="F44" s="244" t="str">
        <f t="shared" si="0"/>
        <v>221</v>
      </c>
      <c r="G44" s="429">
        <v>2</v>
      </c>
      <c r="H44" s="430"/>
      <c r="I44" s="431" t="s">
        <v>127</v>
      </c>
      <c r="J44" s="432"/>
      <c r="K44" s="433"/>
      <c r="L44" s="264" t="s">
        <v>188</v>
      </c>
      <c r="M44" s="265" t="s">
        <v>128</v>
      </c>
      <c r="N44" s="266" t="s">
        <v>187</v>
      </c>
      <c r="O44" s="272"/>
      <c r="P44" s="268">
        <v>120000</v>
      </c>
      <c r="Q44" s="269"/>
      <c r="R44" s="270"/>
      <c r="T44" s="289"/>
      <c r="U44" s="289"/>
      <c r="V44" s="295"/>
    </row>
    <row r="45" spans="4:22" ht="12.65" customHeight="1" x14ac:dyDescent="0.35">
      <c r="E45" s="244" t="str">
        <f t="shared" si="2"/>
        <v>221801</v>
      </c>
      <c r="F45" s="244" t="str">
        <f t="shared" si="0"/>
        <v>221</v>
      </c>
      <c r="G45" s="429">
        <v>2</v>
      </c>
      <c r="H45" s="430"/>
      <c r="I45" s="431" t="s">
        <v>127</v>
      </c>
      <c r="J45" s="432"/>
      <c r="K45" s="433"/>
      <c r="L45" s="264" t="s">
        <v>190</v>
      </c>
      <c r="M45" s="265" t="s">
        <v>128</v>
      </c>
      <c r="N45" s="266" t="s">
        <v>191</v>
      </c>
      <c r="O45" s="272"/>
      <c r="P45" s="268">
        <v>590640</v>
      </c>
      <c r="Q45" s="269"/>
      <c r="R45" s="270"/>
      <c r="T45" s="289"/>
      <c r="U45" s="289"/>
      <c r="V45" s="295"/>
    </row>
    <row r="46" spans="4:22" ht="12.65" customHeight="1" x14ac:dyDescent="0.35">
      <c r="E46" s="244" t="str">
        <f t="shared" si="2"/>
        <v>222101</v>
      </c>
      <c r="F46" s="244" t="str">
        <f t="shared" si="0"/>
        <v>222</v>
      </c>
      <c r="G46" s="429">
        <v>2</v>
      </c>
      <c r="H46" s="430"/>
      <c r="I46" s="431" t="s">
        <v>132</v>
      </c>
      <c r="J46" s="432"/>
      <c r="K46" s="433"/>
      <c r="L46" s="264" t="s">
        <v>127</v>
      </c>
      <c r="M46" s="265" t="s">
        <v>128</v>
      </c>
      <c r="N46" s="266" t="s">
        <v>193</v>
      </c>
      <c r="O46" s="272"/>
      <c r="P46" s="268">
        <v>78526000</v>
      </c>
      <c r="Q46" s="269"/>
      <c r="R46" s="270"/>
      <c r="T46" s="289"/>
      <c r="U46" s="289"/>
      <c r="V46" s="295"/>
    </row>
    <row r="47" spans="4:22" ht="12.65" customHeight="1" x14ac:dyDescent="0.35">
      <c r="E47" s="244" t="str">
        <f t="shared" si="2"/>
        <v>222201</v>
      </c>
      <c r="F47" s="244" t="str">
        <f t="shared" si="0"/>
        <v>222</v>
      </c>
      <c r="G47" s="429">
        <v>2</v>
      </c>
      <c r="H47" s="430"/>
      <c r="I47" s="431" t="s">
        <v>132</v>
      </c>
      <c r="J47" s="432"/>
      <c r="K47" s="433"/>
      <c r="L47" s="264" t="s">
        <v>132</v>
      </c>
      <c r="M47" s="265" t="s">
        <v>128</v>
      </c>
      <c r="N47" s="266" t="s">
        <v>195</v>
      </c>
      <c r="O47" s="272"/>
      <c r="P47" s="268">
        <v>6273905.333333334</v>
      </c>
      <c r="Q47" s="269"/>
      <c r="R47" s="270"/>
      <c r="T47" s="289"/>
      <c r="U47" s="289"/>
      <c r="V47" s="295"/>
    </row>
    <row r="48" spans="4:22" ht="12.65" customHeight="1" x14ac:dyDescent="0.35">
      <c r="E48" s="244" t="str">
        <f t="shared" si="2"/>
        <v>223101</v>
      </c>
      <c r="F48" s="244" t="str">
        <f t="shared" si="0"/>
        <v>223</v>
      </c>
      <c r="G48" s="429">
        <v>2</v>
      </c>
      <c r="H48" s="430"/>
      <c r="I48" s="431" t="s">
        <v>175</v>
      </c>
      <c r="J48" s="432"/>
      <c r="K48" s="433"/>
      <c r="L48" s="264" t="s">
        <v>127</v>
      </c>
      <c r="M48" s="265" t="s">
        <v>128</v>
      </c>
      <c r="N48" s="296" t="s">
        <v>197</v>
      </c>
      <c r="O48" s="267"/>
      <c r="P48" s="268">
        <v>39492684</v>
      </c>
      <c r="Q48" s="269"/>
      <c r="R48" s="270"/>
      <c r="T48" s="289"/>
      <c r="U48" s="289"/>
      <c r="V48" s="295"/>
    </row>
    <row r="49" spans="5:22" ht="12.65" customHeight="1" x14ac:dyDescent="0.35">
      <c r="E49" s="244" t="str">
        <f t="shared" si="2"/>
        <v>223201</v>
      </c>
      <c r="F49" s="244" t="str">
        <f t="shared" si="0"/>
        <v>223</v>
      </c>
      <c r="G49" s="429">
        <v>2</v>
      </c>
      <c r="H49" s="430"/>
      <c r="I49" s="431" t="s">
        <v>175</v>
      </c>
      <c r="J49" s="432"/>
      <c r="K49" s="433"/>
      <c r="L49" s="264" t="s">
        <v>132</v>
      </c>
      <c r="M49" s="265" t="s">
        <v>128</v>
      </c>
      <c r="N49" s="266" t="s">
        <v>199</v>
      </c>
      <c r="O49" s="267"/>
      <c r="P49" s="268">
        <v>8592312.3997999988</v>
      </c>
      <c r="Q49" s="269"/>
      <c r="R49" s="270"/>
      <c r="T49" s="289"/>
      <c r="U49" s="289"/>
      <c r="V49" s="295"/>
    </row>
    <row r="50" spans="5:22" ht="12.65" customHeight="1" x14ac:dyDescent="0.35">
      <c r="E50" s="244" t="str">
        <f t="shared" si="2"/>
        <v>224101</v>
      </c>
      <c r="F50" s="244" t="str">
        <f t="shared" si="0"/>
        <v>224</v>
      </c>
      <c r="G50" s="429">
        <v>2</v>
      </c>
      <c r="H50" s="430"/>
      <c r="I50" s="431" t="s">
        <v>136</v>
      </c>
      <c r="J50" s="432"/>
      <c r="K50" s="433"/>
      <c r="L50" s="264" t="s">
        <v>127</v>
      </c>
      <c r="M50" s="265" t="s">
        <v>128</v>
      </c>
      <c r="N50" s="296" t="s">
        <v>201</v>
      </c>
      <c r="O50" s="267"/>
      <c r="P50" s="268">
        <v>6966497</v>
      </c>
      <c r="Q50" s="269"/>
      <c r="R50" s="270"/>
      <c r="T50" s="289"/>
      <c r="U50" s="289"/>
      <c r="V50" s="295"/>
    </row>
    <row r="51" spans="5:22" ht="12.65" customHeight="1" x14ac:dyDescent="0.35">
      <c r="E51" s="244" t="str">
        <f t="shared" si="2"/>
        <v>224201</v>
      </c>
      <c r="F51" s="244" t="str">
        <f t="shared" si="0"/>
        <v>224</v>
      </c>
      <c r="G51" s="429">
        <v>2</v>
      </c>
      <c r="H51" s="430"/>
      <c r="I51" s="431" t="s">
        <v>136</v>
      </c>
      <c r="J51" s="432"/>
      <c r="K51" s="433"/>
      <c r="L51" s="264" t="s">
        <v>132</v>
      </c>
      <c r="M51" s="265" t="s">
        <v>128</v>
      </c>
      <c r="N51" s="296" t="s">
        <v>202</v>
      </c>
      <c r="O51" s="272"/>
      <c r="P51" s="268">
        <v>411000</v>
      </c>
      <c r="Q51" s="269"/>
      <c r="R51" s="270"/>
      <c r="T51" s="289"/>
      <c r="U51" s="289"/>
      <c r="V51" s="295"/>
    </row>
    <row r="52" spans="5:22" ht="12.65" customHeight="1" x14ac:dyDescent="0.35">
      <c r="E52" s="244" t="str">
        <f t="shared" si="2"/>
        <v>225101</v>
      </c>
      <c r="F52" s="244" t="str">
        <f t="shared" si="0"/>
        <v>225</v>
      </c>
      <c r="G52" s="429">
        <v>2</v>
      </c>
      <c r="H52" s="430"/>
      <c r="I52" s="431" t="s">
        <v>139</v>
      </c>
      <c r="J52" s="432"/>
      <c r="K52" s="433"/>
      <c r="L52" s="264" t="s">
        <v>127</v>
      </c>
      <c r="M52" s="265" t="s">
        <v>128</v>
      </c>
      <c r="N52" s="266" t="s">
        <v>204</v>
      </c>
      <c r="O52" s="272"/>
      <c r="P52" s="268">
        <v>27992392.303798005</v>
      </c>
      <c r="Q52" s="269"/>
      <c r="R52" s="270"/>
      <c r="T52" s="289"/>
      <c r="U52" s="289"/>
      <c r="V52" s="295"/>
    </row>
    <row r="53" spans="5:22" ht="12.65" customHeight="1" x14ac:dyDescent="0.35">
      <c r="E53" s="244" t="str">
        <f t="shared" si="2"/>
        <v>225102</v>
      </c>
      <c r="F53" s="244" t="str">
        <f t="shared" si="0"/>
        <v>225</v>
      </c>
      <c r="G53" s="429">
        <v>2</v>
      </c>
      <c r="H53" s="430"/>
      <c r="I53" s="431" t="s">
        <v>139</v>
      </c>
      <c r="J53" s="432"/>
      <c r="K53" s="433"/>
      <c r="L53" s="264" t="s">
        <v>127</v>
      </c>
      <c r="M53" s="265" t="s">
        <v>217</v>
      </c>
      <c r="N53" s="266" t="s">
        <v>451</v>
      </c>
      <c r="O53" s="272"/>
      <c r="P53" s="268">
        <v>300000</v>
      </c>
      <c r="Q53" s="269"/>
      <c r="R53" s="270"/>
      <c r="T53" s="289"/>
      <c r="U53" s="289"/>
      <c r="V53" s="295"/>
    </row>
    <row r="54" spans="5:22" ht="12.65" customHeight="1" x14ac:dyDescent="0.35">
      <c r="E54" s="244" t="str">
        <f t="shared" si="2"/>
        <v>225401</v>
      </c>
      <c r="F54" s="244" t="str">
        <f t="shared" si="0"/>
        <v>225</v>
      </c>
      <c r="G54" s="429">
        <v>2</v>
      </c>
      <c r="H54" s="430"/>
      <c r="I54" s="431" t="s">
        <v>139</v>
      </c>
      <c r="J54" s="432"/>
      <c r="K54" s="433"/>
      <c r="L54" s="264">
        <v>4</v>
      </c>
      <c r="M54" s="265" t="s">
        <v>128</v>
      </c>
      <c r="N54" s="266" t="s">
        <v>238</v>
      </c>
      <c r="O54" s="272"/>
      <c r="P54" s="268">
        <v>300000</v>
      </c>
      <c r="Q54" s="269"/>
      <c r="R54" s="270"/>
      <c r="T54" s="289"/>
      <c r="U54" s="289"/>
      <c r="V54" s="295"/>
    </row>
    <row r="55" spans="5:22" ht="12.65" customHeight="1" x14ac:dyDescent="0.35">
      <c r="E55" s="244" t="str">
        <f t="shared" si="2"/>
        <v>225801</v>
      </c>
      <c r="F55" s="244" t="str">
        <f t="shared" si="0"/>
        <v>225</v>
      </c>
      <c r="G55" s="429">
        <v>2</v>
      </c>
      <c r="H55" s="430"/>
      <c r="I55" s="431" t="s">
        <v>139</v>
      </c>
      <c r="J55" s="432"/>
      <c r="K55" s="433"/>
      <c r="L55" s="264">
        <v>8</v>
      </c>
      <c r="M55" s="265" t="s">
        <v>128</v>
      </c>
      <c r="N55" s="266" t="s">
        <v>452</v>
      </c>
      <c r="O55" s="272"/>
      <c r="P55" s="268">
        <v>75000</v>
      </c>
      <c r="Q55" s="269"/>
      <c r="R55" s="270"/>
      <c r="T55" s="289"/>
      <c r="U55" s="289"/>
      <c r="V55" s="295"/>
    </row>
    <row r="56" spans="5:22" ht="12.65" customHeight="1" x14ac:dyDescent="0.35">
      <c r="E56" s="244" t="str">
        <f t="shared" si="2"/>
        <v>226101</v>
      </c>
      <c r="F56" s="244" t="str">
        <f t="shared" si="0"/>
        <v>226</v>
      </c>
      <c r="G56" s="429">
        <v>2</v>
      </c>
      <c r="H56" s="430"/>
      <c r="I56" s="431" t="s">
        <v>146</v>
      </c>
      <c r="J56" s="432"/>
      <c r="K56" s="433"/>
      <c r="L56" s="264" t="s">
        <v>127</v>
      </c>
      <c r="M56" s="265" t="s">
        <v>128</v>
      </c>
      <c r="N56" s="266" t="s">
        <v>206</v>
      </c>
      <c r="O56" s="272"/>
      <c r="P56" s="268">
        <v>8820500</v>
      </c>
      <c r="Q56" s="269"/>
      <c r="R56" s="270"/>
      <c r="T56" s="289"/>
      <c r="U56" s="289"/>
      <c r="V56" s="295"/>
    </row>
    <row r="57" spans="5:22" ht="12.65" customHeight="1" x14ac:dyDescent="0.35">
      <c r="E57" s="244" t="str">
        <f t="shared" si="2"/>
        <v>226201</v>
      </c>
      <c r="F57" s="244" t="str">
        <f t="shared" si="0"/>
        <v>226</v>
      </c>
      <c r="G57" s="429">
        <v>2</v>
      </c>
      <c r="H57" s="430"/>
      <c r="I57" s="431" t="s">
        <v>146</v>
      </c>
      <c r="J57" s="432"/>
      <c r="K57" s="433"/>
      <c r="L57" s="264" t="s">
        <v>132</v>
      </c>
      <c r="M57" s="265" t="s">
        <v>128</v>
      </c>
      <c r="N57" s="266" t="s">
        <v>208</v>
      </c>
      <c r="O57" s="272"/>
      <c r="P57" s="268">
        <v>5865000</v>
      </c>
      <c r="Q57" s="269"/>
      <c r="R57" s="270"/>
      <c r="T57" s="289"/>
      <c r="U57" s="289"/>
      <c r="V57" s="295"/>
    </row>
    <row r="58" spans="5:22" ht="12.65" customHeight="1" x14ac:dyDescent="0.35">
      <c r="E58" s="244" t="str">
        <f t="shared" si="2"/>
        <v>226301</v>
      </c>
      <c r="F58" s="244" t="str">
        <f t="shared" si="0"/>
        <v>226</v>
      </c>
      <c r="G58" s="429">
        <v>2</v>
      </c>
      <c r="H58" s="430"/>
      <c r="I58" s="431" t="s">
        <v>146</v>
      </c>
      <c r="J58" s="432"/>
      <c r="K58" s="433"/>
      <c r="L58" s="264" t="s">
        <v>175</v>
      </c>
      <c r="M58" s="265" t="s">
        <v>128</v>
      </c>
      <c r="N58" s="266" t="s">
        <v>210</v>
      </c>
      <c r="O58" s="272"/>
      <c r="P58" s="268">
        <v>120565806.96605286</v>
      </c>
      <c r="Q58" s="269"/>
      <c r="R58" s="270"/>
      <c r="T58" s="289"/>
      <c r="U58" s="289"/>
      <c r="V58" s="295"/>
    </row>
    <row r="59" spans="5:22" ht="12.65" customHeight="1" x14ac:dyDescent="0.35">
      <c r="E59" s="244" t="str">
        <f t="shared" si="2"/>
        <v>227101</v>
      </c>
      <c r="F59" s="244" t="str">
        <f t="shared" si="0"/>
        <v>227</v>
      </c>
      <c r="G59" s="429">
        <v>2</v>
      </c>
      <c r="H59" s="430"/>
      <c r="I59" s="431" t="s">
        <v>188</v>
      </c>
      <c r="J59" s="432"/>
      <c r="K59" s="433"/>
      <c r="L59" s="264" t="s">
        <v>127</v>
      </c>
      <c r="M59" s="265" t="s">
        <v>128</v>
      </c>
      <c r="N59" s="266" t="s">
        <v>215</v>
      </c>
      <c r="O59" s="272"/>
      <c r="P59" s="268">
        <v>19188536.815299999</v>
      </c>
      <c r="Q59" s="269"/>
      <c r="R59" s="270"/>
      <c r="T59" s="289"/>
      <c r="U59" s="289"/>
      <c r="V59" s="295"/>
    </row>
    <row r="60" spans="5:22" ht="12.65" customHeight="1" x14ac:dyDescent="0.35">
      <c r="E60" s="244" t="str">
        <f t="shared" si="2"/>
        <v>227102</v>
      </c>
      <c r="F60" s="244" t="str">
        <f t="shared" si="0"/>
        <v>227</v>
      </c>
      <c r="G60" s="429">
        <v>2</v>
      </c>
      <c r="H60" s="430"/>
      <c r="I60" s="431" t="s">
        <v>188</v>
      </c>
      <c r="J60" s="432"/>
      <c r="K60" s="433"/>
      <c r="L60" s="264" t="s">
        <v>127</v>
      </c>
      <c r="M60" s="265" t="s">
        <v>217</v>
      </c>
      <c r="N60" s="266" t="s">
        <v>218</v>
      </c>
      <c r="O60" s="272"/>
      <c r="P60" s="268">
        <v>2602000</v>
      </c>
      <c r="Q60" s="269"/>
      <c r="R60" s="270"/>
      <c r="T60" s="289"/>
      <c r="U60" s="289"/>
      <c r="V60" s="295"/>
    </row>
    <row r="61" spans="5:22" ht="12.65" customHeight="1" x14ac:dyDescent="0.35">
      <c r="E61" s="244" t="str">
        <f t="shared" si="2"/>
        <v>227104</v>
      </c>
      <c r="F61" s="244" t="str">
        <f t="shared" si="0"/>
        <v>227</v>
      </c>
      <c r="G61" s="429">
        <v>2</v>
      </c>
      <c r="H61" s="430"/>
      <c r="I61" s="431" t="s">
        <v>188</v>
      </c>
      <c r="J61" s="432"/>
      <c r="K61" s="433"/>
      <c r="L61" s="264" t="s">
        <v>127</v>
      </c>
      <c r="M61" s="265" t="s">
        <v>142</v>
      </c>
      <c r="N61" s="266" t="s">
        <v>220</v>
      </c>
      <c r="O61" s="272"/>
      <c r="P61" s="268">
        <v>2100000</v>
      </c>
      <c r="Q61" s="269"/>
      <c r="R61" s="270"/>
      <c r="T61" s="289"/>
      <c r="U61" s="289"/>
      <c r="V61" s="295"/>
    </row>
    <row r="62" spans="5:22" ht="12.65" customHeight="1" x14ac:dyDescent="0.35">
      <c r="E62" s="244" t="str">
        <f t="shared" si="2"/>
        <v>227106</v>
      </c>
      <c r="F62" s="244" t="str">
        <f t="shared" si="0"/>
        <v>227</v>
      </c>
      <c r="G62" s="429">
        <v>2</v>
      </c>
      <c r="H62" s="430"/>
      <c r="I62" s="431" t="s">
        <v>188</v>
      </c>
      <c r="J62" s="432"/>
      <c r="K62" s="433"/>
      <c r="L62" s="264" t="s">
        <v>127</v>
      </c>
      <c r="M62" s="265" t="s">
        <v>155</v>
      </c>
      <c r="N62" s="266" t="s">
        <v>222</v>
      </c>
      <c r="O62" s="272"/>
      <c r="P62" s="268">
        <v>6377200</v>
      </c>
      <c r="Q62" s="269"/>
      <c r="R62" s="270"/>
      <c r="T62" s="289"/>
      <c r="U62" s="289"/>
      <c r="V62" s="295"/>
    </row>
    <row r="63" spans="5:22" ht="12.65" customHeight="1" x14ac:dyDescent="0.35">
      <c r="E63" s="244" t="str">
        <f t="shared" si="2"/>
        <v>227107</v>
      </c>
      <c r="F63" s="244" t="str">
        <f t="shared" si="0"/>
        <v>227</v>
      </c>
      <c r="G63" s="429">
        <v>2</v>
      </c>
      <c r="H63" s="430"/>
      <c r="I63" s="431" t="s">
        <v>188</v>
      </c>
      <c r="J63" s="432"/>
      <c r="K63" s="433"/>
      <c r="L63" s="264" t="s">
        <v>127</v>
      </c>
      <c r="M63" s="265" t="s">
        <v>224</v>
      </c>
      <c r="N63" s="266" t="s">
        <v>225</v>
      </c>
      <c r="O63" s="272"/>
      <c r="P63" s="268">
        <v>3200000</v>
      </c>
      <c r="Q63" s="269"/>
      <c r="R63" s="270"/>
      <c r="T63" s="289"/>
      <c r="U63" s="289"/>
      <c r="V63" s="295"/>
    </row>
    <row r="64" spans="5:22" ht="12.65" customHeight="1" x14ac:dyDescent="0.35">
      <c r="E64" s="244" t="str">
        <f t="shared" si="2"/>
        <v>227201</v>
      </c>
      <c r="F64" s="244" t="str">
        <f t="shared" si="0"/>
        <v>227</v>
      </c>
      <c r="G64" s="429">
        <v>2</v>
      </c>
      <c r="H64" s="430"/>
      <c r="I64" s="431" t="s">
        <v>188</v>
      </c>
      <c r="J64" s="432"/>
      <c r="K64" s="433"/>
      <c r="L64" s="264" t="s">
        <v>132</v>
      </c>
      <c r="M64" s="265" t="s">
        <v>128</v>
      </c>
      <c r="N64" s="266" t="s">
        <v>227</v>
      </c>
      <c r="O64" s="272"/>
      <c r="P64" s="268">
        <v>500000</v>
      </c>
      <c r="Q64" s="269"/>
      <c r="R64" s="270"/>
      <c r="T64" s="289"/>
      <c r="U64" s="289"/>
      <c r="V64" s="295"/>
    </row>
    <row r="65" spans="5:22" ht="12.65" customHeight="1" x14ac:dyDescent="0.35">
      <c r="E65" s="244" t="str">
        <f t="shared" si="2"/>
        <v>227202</v>
      </c>
      <c r="F65" s="244" t="str">
        <f t="shared" si="0"/>
        <v>227</v>
      </c>
      <c r="G65" s="429">
        <v>2</v>
      </c>
      <c r="H65" s="430"/>
      <c r="I65" s="431" t="s">
        <v>188</v>
      </c>
      <c r="J65" s="432"/>
      <c r="K65" s="433"/>
      <c r="L65" s="264" t="s">
        <v>132</v>
      </c>
      <c r="M65" s="265" t="s">
        <v>217</v>
      </c>
      <c r="N65" s="266" t="s">
        <v>229</v>
      </c>
      <c r="O65" s="272"/>
      <c r="P65" s="268">
        <v>1599999.9999999995</v>
      </c>
      <c r="Q65" s="269"/>
      <c r="R65" s="270"/>
      <c r="T65" s="289"/>
      <c r="U65" s="289"/>
      <c r="V65" s="295"/>
    </row>
    <row r="66" spans="5:22" ht="12.65" customHeight="1" x14ac:dyDescent="0.35">
      <c r="E66" s="244" t="str">
        <f t="shared" si="2"/>
        <v>227206</v>
      </c>
      <c r="F66" s="244" t="str">
        <f t="shared" si="0"/>
        <v>227</v>
      </c>
      <c r="G66" s="429">
        <v>2</v>
      </c>
      <c r="H66" s="430"/>
      <c r="I66" s="431" t="s">
        <v>188</v>
      </c>
      <c r="J66" s="432"/>
      <c r="K66" s="433"/>
      <c r="L66" s="264" t="s">
        <v>132</v>
      </c>
      <c r="M66" s="265" t="s">
        <v>155</v>
      </c>
      <c r="N66" s="297" t="s">
        <v>231</v>
      </c>
      <c r="O66" s="272"/>
      <c r="P66" s="268">
        <v>4470000</v>
      </c>
      <c r="Q66" s="269"/>
      <c r="R66" s="270"/>
      <c r="T66" s="289"/>
      <c r="U66" s="289"/>
      <c r="V66" s="295"/>
    </row>
    <row r="67" spans="5:22" ht="12.65" customHeight="1" x14ac:dyDescent="0.35">
      <c r="E67" s="244" t="str">
        <f t="shared" si="2"/>
        <v>227208</v>
      </c>
      <c r="F67" s="244" t="str">
        <f t="shared" si="0"/>
        <v>227</v>
      </c>
      <c r="G67" s="429">
        <v>2</v>
      </c>
      <c r="H67" s="430"/>
      <c r="I67" s="431" t="s">
        <v>188</v>
      </c>
      <c r="J67" s="432"/>
      <c r="K67" s="433"/>
      <c r="L67" s="264" t="s">
        <v>132</v>
      </c>
      <c r="M67" s="265" t="s">
        <v>133</v>
      </c>
      <c r="N67" s="266" t="s">
        <v>234</v>
      </c>
      <c r="O67" s="272"/>
      <c r="P67" s="268">
        <v>8950000</v>
      </c>
      <c r="Q67" s="269"/>
      <c r="R67" s="270"/>
      <c r="T67" s="289"/>
      <c r="U67" s="289"/>
      <c r="V67" s="295"/>
    </row>
    <row r="68" spans="5:22" ht="12.65" customHeight="1" x14ac:dyDescent="0.35">
      <c r="E68" s="244" t="str">
        <f t="shared" si="2"/>
        <v>228101</v>
      </c>
      <c r="F68" s="244" t="str">
        <f t="shared" si="0"/>
        <v>228</v>
      </c>
      <c r="G68" s="429">
        <v>2</v>
      </c>
      <c r="H68" s="430"/>
      <c r="I68" s="431" t="s">
        <v>190</v>
      </c>
      <c r="J68" s="432"/>
      <c r="K68" s="433"/>
      <c r="L68" s="264" t="s">
        <v>127</v>
      </c>
      <c r="M68" s="265" t="s">
        <v>128</v>
      </c>
      <c r="N68" s="266" t="s">
        <v>235</v>
      </c>
      <c r="O68" s="267"/>
      <c r="P68" s="268">
        <v>12000000</v>
      </c>
      <c r="Q68" s="269"/>
      <c r="R68" s="270"/>
      <c r="T68" s="289"/>
      <c r="U68" s="289"/>
      <c r="V68" s="295"/>
    </row>
    <row r="69" spans="5:22" ht="12.65" customHeight="1" x14ac:dyDescent="0.35">
      <c r="E69" s="244" t="str">
        <f t="shared" si="2"/>
        <v>228301</v>
      </c>
      <c r="F69" s="244" t="str">
        <f t="shared" si="0"/>
        <v>228</v>
      </c>
      <c r="G69" s="429">
        <v>2</v>
      </c>
      <c r="H69" s="430"/>
      <c r="I69" s="431" t="s">
        <v>190</v>
      </c>
      <c r="J69" s="432"/>
      <c r="K69" s="433"/>
      <c r="L69" s="264" t="s">
        <v>175</v>
      </c>
      <c r="M69" s="265" t="s">
        <v>128</v>
      </c>
      <c r="N69" s="266" t="s">
        <v>221</v>
      </c>
      <c r="O69" s="272"/>
      <c r="P69" s="268">
        <v>5325139.5999999987</v>
      </c>
      <c r="Q69" s="269"/>
      <c r="R69" s="270"/>
      <c r="T69" s="289"/>
      <c r="U69" s="289"/>
      <c r="V69" s="295"/>
    </row>
    <row r="70" spans="5:22" ht="12.65" customHeight="1" x14ac:dyDescent="0.35">
      <c r="E70" s="244" t="str">
        <f t="shared" si="2"/>
        <v>228401</v>
      </c>
      <c r="F70" s="244" t="str">
        <f t="shared" si="0"/>
        <v>228</v>
      </c>
      <c r="G70" s="429">
        <v>2</v>
      </c>
      <c r="H70" s="430"/>
      <c r="I70" s="431" t="s">
        <v>190</v>
      </c>
      <c r="J70" s="432"/>
      <c r="K70" s="433"/>
      <c r="L70" s="264" t="s">
        <v>136</v>
      </c>
      <c r="M70" s="265" t="s">
        <v>128</v>
      </c>
      <c r="N70" s="266" t="s">
        <v>237</v>
      </c>
      <c r="O70" s="272"/>
      <c r="P70" s="268">
        <v>1380000</v>
      </c>
      <c r="Q70" s="269"/>
      <c r="R70" s="270"/>
      <c r="T70" s="289"/>
      <c r="U70" s="289"/>
      <c r="V70" s="295"/>
    </row>
    <row r="71" spans="5:22" ht="12.65" customHeight="1" x14ac:dyDescent="0.35">
      <c r="E71" s="244" t="str">
        <f t="shared" si="2"/>
        <v>228501</v>
      </c>
      <c r="F71" s="244" t="str">
        <f t="shared" si="0"/>
        <v>228</v>
      </c>
      <c r="G71" s="429">
        <v>2</v>
      </c>
      <c r="H71" s="430"/>
      <c r="I71" s="431" t="s">
        <v>190</v>
      </c>
      <c r="J71" s="432"/>
      <c r="K71" s="433"/>
      <c r="L71" s="264" t="s">
        <v>139</v>
      </c>
      <c r="M71" s="265" t="s">
        <v>128</v>
      </c>
      <c r="N71" s="266" t="s">
        <v>239</v>
      </c>
      <c r="O71" s="272"/>
      <c r="P71" s="268">
        <v>600000</v>
      </c>
      <c r="Q71" s="269"/>
      <c r="R71" s="270"/>
      <c r="T71" s="289"/>
      <c r="U71" s="289"/>
      <c r="V71" s="295"/>
    </row>
    <row r="72" spans="5:22" ht="12.65" customHeight="1" x14ac:dyDescent="0.35">
      <c r="E72" s="244" t="str">
        <f t="shared" si="2"/>
        <v>228503</v>
      </c>
      <c r="F72" s="244" t="str">
        <f t="shared" si="0"/>
        <v>228</v>
      </c>
      <c r="G72" s="429">
        <v>2</v>
      </c>
      <c r="H72" s="430"/>
      <c r="I72" s="431" t="s">
        <v>190</v>
      </c>
      <c r="J72" s="432"/>
      <c r="K72" s="433"/>
      <c r="L72" s="264" t="s">
        <v>139</v>
      </c>
      <c r="M72" s="265" t="s">
        <v>140</v>
      </c>
      <c r="N72" s="266" t="s">
        <v>240</v>
      </c>
      <c r="O72" s="272"/>
      <c r="P72" s="268">
        <v>12509152</v>
      </c>
      <c r="Q72" s="269"/>
      <c r="R72" s="270"/>
      <c r="T72" s="289"/>
      <c r="U72" s="289"/>
      <c r="V72" s="295"/>
    </row>
    <row r="73" spans="5:22" ht="12.65" customHeight="1" x14ac:dyDescent="0.35">
      <c r="E73" s="244" t="str">
        <f t="shared" si="2"/>
        <v>228601</v>
      </c>
      <c r="F73" s="244" t="str">
        <f t="shared" si="0"/>
        <v>228</v>
      </c>
      <c r="G73" s="429">
        <v>2</v>
      </c>
      <c r="H73" s="430"/>
      <c r="I73" s="431" t="s">
        <v>190</v>
      </c>
      <c r="J73" s="432"/>
      <c r="K73" s="433"/>
      <c r="L73" s="264" t="s">
        <v>146</v>
      </c>
      <c r="M73" s="265" t="s">
        <v>128</v>
      </c>
      <c r="N73" s="266" t="s">
        <v>241</v>
      </c>
      <c r="O73" s="272"/>
      <c r="P73" s="268">
        <v>28859450</v>
      </c>
      <c r="Q73" s="269"/>
      <c r="R73" s="270"/>
      <c r="T73" s="289"/>
      <c r="U73" s="289"/>
      <c r="V73" s="295"/>
    </row>
    <row r="74" spans="5:22" ht="12.65" customHeight="1" x14ac:dyDescent="0.35">
      <c r="E74" s="244" t="str">
        <f t="shared" si="2"/>
        <v>228701</v>
      </c>
      <c r="F74" s="244" t="str">
        <f t="shared" si="0"/>
        <v>228</v>
      </c>
      <c r="G74" s="429">
        <v>2</v>
      </c>
      <c r="H74" s="430"/>
      <c r="I74" s="431" t="s">
        <v>190</v>
      </c>
      <c r="J74" s="432"/>
      <c r="K74" s="433"/>
      <c r="L74" s="264" t="s">
        <v>188</v>
      </c>
      <c r="M74" s="265" t="s">
        <v>128</v>
      </c>
      <c r="N74" s="266" t="s">
        <v>243</v>
      </c>
      <c r="O74" s="272"/>
      <c r="P74" s="268">
        <v>7672000</v>
      </c>
      <c r="Q74" s="269"/>
      <c r="R74" s="270"/>
      <c r="T74" s="289"/>
      <c r="U74" s="289"/>
      <c r="V74" s="295"/>
    </row>
    <row r="75" spans="5:22" ht="12.65" customHeight="1" x14ac:dyDescent="0.35">
      <c r="E75" s="244" t="str">
        <f t="shared" si="2"/>
        <v>228702</v>
      </c>
      <c r="F75" s="244" t="str">
        <f t="shared" si="0"/>
        <v>228</v>
      </c>
      <c r="G75" s="429">
        <v>2</v>
      </c>
      <c r="H75" s="430"/>
      <c r="I75" s="431" t="s">
        <v>190</v>
      </c>
      <c r="J75" s="432"/>
      <c r="K75" s="433"/>
      <c r="L75" s="264" t="s">
        <v>188</v>
      </c>
      <c r="M75" s="265" t="s">
        <v>217</v>
      </c>
      <c r="N75" s="266" t="s">
        <v>244</v>
      </c>
      <c r="O75" s="272"/>
      <c r="P75" s="268">
        <v>30000000</v>
      </c>
      <c r="Q75" s="269"/>
      <c r="R75" s="270"/>
      <c r="T75" s="289"/>
      <c r="U75" s="289"/>
      <c r="V75" s="295"/>
    </row>
    <row r="76" spans="5:22" ht="12.65" customHeight="1" x14ac:dyDescent="0.35">
      <c r="E76" s="244" t="str">
        <f t="shared" si="2"/>
        <v>228703</v>
      </c>
      <c r="F76" s="244" t="str">
        <f t="shared" si="0"/>
        <v>228</v>
      </c>
      <c r="G76" s="429">
        <v>2</v>
      </c>
      <c r="H76" s="430"/>
      <c r="I76" s="431" t="s">
        <v>190</v>
      </c>
      <c r="J76" s="432"/>
      <c r="K76" s="433"/>
      <c r="L76" s="264" t="s">
        <v>188</v>
      </c>
      <c r="M76" s="265" t="s">
        <v>140</v>
      </c>
      <c r="N76" s="266" t="s">
        <v>245</v>
      </c>
      <c r="O76" s="272"/>
      <c r="P76" s="268">
        <v>1680000</v>
      </c>
      <c r="Q76" s="269"/>
      <c r="R76" s="270"/>
      <c r="T76" s="289"/>
      <c r="U76" s="289"/>
      <c r="V76" s="295"/>
    </row>
    <row r="77" spans="5:22" ht="12.65" customHeight="1" x14ac:dyDescent="0.35">
      <c r="E77" s="244" t="str">
        <f t="shared" si="2"/>
        <v>228704</v>
      </c>
      <c r="F77" s="244" t="str">
        <f t="shared" si="0"/>
        <v>228</v>
      </c>
      <c r="G77" s="429">
        <v>2</v>
      </c>
      <c r="H77" s="430"/>
      <c r="I77" s="431" t="s">
        <v>190</v>
      </c>
      <c r="J77" s="432"/>
      <c r="K77" s="433"/>
      <c r="L77" s="264" t="s">
        <v>188</v>
      </c>
      <c r="M77" s="265" t="s">
        <v>142</v>
      </c>
      <c r="N77" s="266" t="s">
        <v>246</v>
      </c>
      <c r="O77" s="272"/>
      <c r="P77" s="268">
        <v>19732000</v>
      </c>
      <c r="Q77" s="269"/>
      <c r="R77" s="270"/>
      <c r="T77" s="289"/>
      <c r="U77" s="289"/>
      <c r="V77" s="295"/>
    </row>
    <row r="78" spans="5:22" ht="12.65" customHeight="1" x14ac:dyDescent="0.35">
      <c r="E78" s="244" t="str">
        <f t="shared" si="2"/>
        <v>228705</v>
      </c>
      <c r="F78" s="244" t="str">
        <f t="shared" si="0"/>
        <v>228</v>
      </c>
      <c r="G78" s="429">
        <v>2</v>
      </c>
      <c r="H78" s="430"/>
      <c r="I78" s="431" t="s">
        <v>190</v>
      </c>
      <c r="J78" s="432"/>
      <c r="K78" s="433"/>
      <c r="L78" s="264" t="s">
        <v>188</v>
      </c>
      <c r="M78" s="265" t="s">
        <v>247</v>
      </c>
      <c r="N78" s="266" t="s">
        <v>248</v>
      </c>
      <c r="O78" s="272"/>
      <c r="P78" s="268">
        <v>137858104.32160002</v>
      </c>
      <c r="Q78" s="269"/>
      <c r="R78" s="270"/>
      <c r="T78" s="289"/>
      <c r="U78" s="289"/>
      <c r="V78" s="295"/>
    </row>
    <row r="79" spans="5:22" ht="12.65" customHeight="1" x14ac:dyDescent="0.35">
      <c r="E79" s="244" t="str">
        <f t="shared" si="2"/>
        <v>228706</v>
      </c>
      <c r="F79" s="244" t="str">
        <f t="shared" si="0"/>
        <v>228</v>
      </c>
      <c r="G79" s="429">
        <v>2</v>
      </c>
      <c r="H79" s="430"/>
      <c r="I79" s="431" t="s">
        <v>190</v>
      </c>
      <c r="J79" s="432"/>
      <c r="K79" s="433"/>
      <c r="L79" s="264" t="s">
        <v>188</v>
      </c>
      <c r="M79" s="265" t="s">
        <v>155</v>
      </c>
      <c r="N79" s="266" t="s">
        <v>249</v>
      </c>
      <c r="O79" s="272"/>
      <c r="P79" s="268">
        <v>98696601.171860009</v>
      </c>
      <c r="Q79" s="269"/>
      <c r="R79" s="270"/>
      <c r="T79" s="289"/>
      <c r="U79" s="289"/>
      <c r="V79" s="295"/>
    </row>
    <row r="80" spans="5:22" ht="12.65" customHeight="1" x14ac:dyDescent="0.35">
      <c r="E80" s="244" t="str">
        <f t="shared" si="2"/>
        <v>229101</v>
      </c>
      <c r="F80" s="244" t="str">
        <f t="shared" ref="F80:F143" si="3">+LEFT(E80,3)</f>
        <v>229</v>
      </c>
      <c r="G80" s="429">
        <v>2</v>
      </c>
      <c r="H80" s="430"/>
      <c r="I80" s="431" t="s">
        <v>212</v>
      </c>
      <c r="J80" s="432"/>
      <c r="K80" s="433"/>
      <c r="L80" s="264" t="s">
        <v>127</v>
      </c>
      <c r="M80" s="265" t="s">
        <v>128</v>
      </c>
      <c r="N80" s="297" t="s">
        <v>250</v>
      </c>
      <c r="O80" s="272"/>
      <c r="P80" s="268">
        <v>7514207.5000019995</v>
      </c>
      <c r="Q80" s="269"/>
      <c r="R80" s="270"/>
      <c r="T80" s="289"/>
      <c r="U80" s="289"/>
      <c r="V80" s="295"/>
    </row>
    <row r="81" spans="5:23" ht="12.65" customHeight="1" x14ac:dyDescent="0.35">
      <c r="E81" s="244" t="str">
        <f t="shared" si="2"/>
        <v>229201</v>
      </c>
      <c r="F81" s="244" t="str">
        <f t="shared" si="3"/>
        <v>229</v>
      </c>
      <c r="G81" s="429">
        <v>2</v>
      </c>
      <c r="H81" s="430"/>
      <c r="I81" s="431" t="s">
        <v>212</v>
      </c>
      <c r="J81" s="432"/>
      <c r="K81" s="433"/>
      <c r="L81" s="264" t="s">
        <v>132</v>
      </c>
      <c r="M81" s="265" t="s">
        <v>128</v>
      </c>
      <c r="N81" s="266" t="s">
        <v>251</v>
      </c>
      <c r="O81" s="272"/>
      <c r="P81" s="268">
        <v>40000</v>
      </c>
      <c r="Q81" s="269"/>
      <c r="R81" s="270"/>
      <c r="T81" s="289"/>
      <c r="U81" s="289"/>
      <c r="V81" s="295"/>
    </row>
    <row r="82" spans="5:23" ht="12.65" customHeight="1" x14ac:dyDescent="0.35">
      <c r="E82" s="244" t="str">
        <f t="shared" si="2"/>
        <v>229203</v>
      </c>
      <c r="F82" s="244" t="str">
        <f t="shared" si="3"/>
        <v>229</v>
      </c>
      <c r="G82" s="429">
        <v>2</v>
      </c>
      <c r="H82" s="430"/>
      <c r="I82" s="431" t="s">
        <v>212</v>
      </c>
      <c r="J82" s="432"/>
      <c r="K82" s="433"/>
      <c r="L82" s="264" t="s">
        <v>132</v>
      </c>
      <c r="M82" s="265" t="s">
        <v>140</v>
      </c>
      <c r="N82" s="266" t="s">
        <v>254</v>
      </c>
      <c r="O82" s="272"/>
      <c r="P82" s="268">
        <v>5419999.9999920009</v>
      </c>
      <c r="Q82" s="269"/>
      <c r="R82" s="270"/>
      <c r="T82" s="289"/>
      <c r="U82" s="289"/>
      <c r="V82" s="295"/>
    </row>
    <row r="83" spans="5:23" ht="5.15" customHeight="1" thickBot="1" x14ac:dyDescent="0.4">
      <c r="F83" s="244" t="str">
        <f t="shared" si="3"/>
        <v/>
      </c>
      <c r="G83" s="273"/>
      <c r="H83" s="274"/>
      <c r="I83" s="275"/>
      <c r="J83" s="276"/>
      <c r="K83" s="277"/>
      <c r="L83" s="278"/>
      <c r="M83" s="298"/>
      <c r="N83" s="266"/>
      <c r="O83" s="272"/>
      <c r="P83" s="299"/>
      <c r="Q83" s="299"/>
      <c r="T83" s="289"/>
      <c r="U83" s="289"/>
      <c r="V83" s="295"/>
    </row>
    <row r="84" spans="5:23" ht="15" thickBot="1" x14ac:dyDescent="0.4">
      <c r="F84" s="244" t="str">
        <f t="shared" si="3"/>
        <v/>
      </c>
      <c r="G84" s="282"/>
      <c r="H84" s="283"/>
      <c r="I84" s="283"/>
      <c r="J84" s="283"/>
      <c r="K84" s="283"/>
      <c r="L84" s="283"/>
      <c r="M84" s="284"/>
      <c r="N84" s="285" t="s">
        <v>255</v>
      </c>
      <c r="O84" s="286"/>
      <c r="P84" s="287">
        <f>SUM(P40:P82)</f>
        <v>787717652.20373821</v>
      </c>
      <c r="Q84" s="288">
        <f>SUM(Q40:Q82)</f>
        <v>0</v>
      </c>
      <c r="R84" s="289">
        <v>0</v>
      </c>
      <c r="S84" s="271"/>
      <c r="T84" s="289"/>
      <c r="U84" s="300"/>
      <c r="V84" s="295"/>
      <c r="W84" s="301"/>
    </row>
    <row r="85" spans="5:23" x14ac:dyDescent="0.35">
      <c r="F85" s="244" t="str">
        <f t="shared" si="3"/>
        <v/>
      </c>
      <c r="G85" s="251"/>
      <c r="H85" s="252"/>
      <c r="I85" s="253"/>
      <c r="J85" s="254"/>
      <c r="K85" s="255"/>
      <c r="L85" s="256"/>
      <c r="M85" s="291"/>
      <c r="N85" s="302" t="s">
        <v>257</v>
      </c>
      <c r="O85" s="272"/>
      <c r="P85" s="268"/>
      <c r="Q85" s="299"/>
      <c r="T85" s="289"/>
      <c r="U85" s="289"/>
      <c r="V85" s="295"/>
    </row>
    <row r="86" spans="5:23" ht="12.65" customHeight="1" x14ac:dyDescent="0.35">
      <c r="E86" s="244" t="str">
        <f t="shared" ref="E86:E115" si="4">2&amp;G86&amp;I86&amp;L86&amp;M86</f>
        <v>231101</v>
      </c>
      <c r="F86" s="244" t="str">
        <f t="shared" si="3"/>
        <v>231</v>
      </c>
      <c r="G86" s="429">
        <v>3</v>
      </c>
      <c r="H86" s="430"/>
      <c r="I86" s="431" t="s">
        <v>127</v>
      </c>
      <c r="J86" s="432"/>
      <c r="K86" s="433"/>
      <c r="L86" s="264" t="s">
        <v>127</v>
      </c>
      <c r="M86" s="265" t="s">
        <v>128</v>
      </c>
      <c r="N86" s="266" t="s">
        <v>259</v>
      </c>
      <c r="O86" s="272"/>
      <c r="P86" s="268">
        <v>24969912</v>
      </c>
      <c r="Q86" s="269"/>
      <c r="R86" s="270"/>
      <c r="T86" s="289"/>
      <c r="U86" s="289"/>
      <c r="V86" s="295"/>
    </row>
    <row r="87" spans="5:23" ht="12.65" customHeight="1" x14ac:dyDescent="0.35">
      <c r="E87" s="244" t="str">
        <f t="shared" si="4"/>
        <v>231302</v>
      </c>
      <c r="F87" s="244" t="str">
        <f t="shared" si="3"/>
        <v>231</v>
      </c>
      <c r="G87" s="429">
        <v>3</v>
      </c>
      <c r="H87" s="430"/>
      <c r="I87" s="431" t="s">
        <v>127</v>
      </c>
      <c r="J87" s="432"/>
      <c r="K87" s="433"/>
      <c r="L87" s="264" t="s">
        <v>175</v>
      </c>
      <c r="M87" s="265" t="s">
        <v>217</v>
      </c>
      <c r="N87" s="266" t="s">
        <v>261</v>
      </c>
      <c r="O87" s="272"/>
      <c r="P87" s="268">
        <v>1700</v>
      </c>
      <c r="Q87" s="269"/>
      <c r="R87" s="270"/>
      <c r="T87" s="289"/>
      <c r="U87" s="289"/>
      <c r="V87" s="295"/>
    </row>
    <row r="88" spans="5:23" ht="12.65" customHeight="1" x14ac:dyDescent="0.35">
      <c r="E88" s="244" t="str">
        <f t="shared" si="4"/>
        <v>231303</v>
      </c>
      <c r="F88" s="244" t="str">
        <f t="shared" si="3"/>
        <v>231</v>
      </c>
      <c r="G88" s="429">
        <v>3</v>
      </c>
      <c r="H88" s="430"/>
      <c r="I88" s="431" t="s">
        <v>127</v>
      </c>
      <c r="J88" s="432"/>
      <c r="K88" s="433"/>
      <c r="L88" s="264" t="s">
        <v>175</v>
      </c>
      <c r="M88" s="265" t="s">
        <v>140</v>
      </c>
      <c r="N88" s="266" t="s">
        <v>263</v>
      </c>
      <c r="O88" s="272"/>
      <c r="P88" s="268">
        <v>47666.666666666679</v>
      </c>
      <c r="Q88" s="269"/>
      <c r="R88" s="270"/>
      <c r="T88" s="289"/>
      <c r="U88" s="289"/>
      <c r="V88" s="295"/>
    </row>
    <row r="89" spans="5:23" ht="12.65" customHeight="1" x14ac:dyDescent="0.35">
      <c r="E89" s="244" t="str">
        <f t="shared" si="4"/>
        <v>232101</v>
      </c>
      <c r="F89" s="244" t="str">
        <f t="shared" si="3"/>
        <v>232</v>
      </c>
      <c r="G89" s="429">
        <v>3</v>
      </c>
      <c r="H89" s="430"/>
      <c r="I89" s="431" t="s">
        <v>132</v>
      </c>
      <c r="J89" s="432"/>
      <c r="K89" s="433"/>
      <c r="L89" s="264">
        <v>1</v>
      </c>
      <c r="M89" s="265" t="s">
        <v>128</v>
      </c>
      <c r="N89" s="266" t="s">
        <v>454</v>
      </c>
      <c r="O89" s="272"/>
      <c r="P89" s="268">
        <v>19800</v>
      </c>
      <c r="Q89" s="269"/>
      <c r="R89" s="270"/>
      <c r="T89" s="289"/>
      <c r="U89" s="289"/>
      <c r="V89" s="295"/>
    </row>
    <row r="90" spans="5:23" ht="12.65" customHeight="1" x14ac:dyDescent="0.35">
      <c r="E90" s="244" t="str">
        <f t="shared" si="4"/>
        <v>232201</v>
      </c>
      <c r="F90" s="244" t="str">
        <f t="shared" si="3"/>
        <v>232</v>
      </c>
      <c r="G90" s="429">
        <v>3</v>
      </c>
      <c r="H90" s="430"/>
      <c r="I90" s="431" t="s">
        <v>132</v>
      </c>
      <c r="J90" s="432"/>
      <c r="K90" s="433"/>
      <c r="L90" s="264" t="s">
        <v>132</v>
      </c>
      <c r="M90" s="265" t="s">
        <v>128</v>
      </c>
      <c r="N90" s="266" t="s">
        <v>267</v>
      </c>
      <c r="O90" s="272"/>
      <c r="P90" s="268">
        <v>1663599.999999</v>
      </c>
      <c r="Q90" s="269"/>
      <c r="R90" s="270"/>
      <c r="T90" s="289"/>
      <c r="U90" s="289"/>
      <c r="V90" s="295"/>
    </row>
    <row r="91" spans="5:23" ht="12.65" customHeight="1" x14ac:dyDescent="0.35">
      <c r="E91" s="244" t="str">
        <f t="shared" si="4"/>
        <v>232301</v>
      </c>
      <c r="F91" s="244" t="str">
        <f t="shared" si="3"/>
        <v>232</v>
      </c>
      <c r="G91" s="429">
        <v>3</v>
      </c>
      <c r="H91" s="430"/>
      <c r="I91" s="431" t="s">
        <v>132</v>
      </c>
      <c r="J91" s="432"/>
      <c r="K91" s="433"/>
      <c r="L91" s="264" t="s">
        <v>175</v>
      </c>
      <c r="M91" s="265" t="s">
        <v>128</v>
      </c>
      <c r="N91" s="266" t="s">
        <v>269</v>
      </c>
      <c r="O91" s="272"/>
      <c r="P91" s="268">
        <v>1346429.9985</v>
      </c>
      <c r="Q91" s="269"/>
      <c r="R91" s="270"/>
      <c r="S91" s="271"/>
    </row>
    <row r="92" spans="5:23" ht="12.65" customHeight="1" x14ac:dyDescent="0.35">
      <c r="E92" s="244" t="str">
        <f t="shared" si="4"/>
        <v>233101</v>
      </c>
      <c r="F92" s="244" t="str">
        <f t="shared" si="3"/>
        <v>233</v>
      </c>
      <c r="G92" s="429">
        <v>3</v>
      </c>
      <c r="H92" s="430"/>
      <c r="I92" s="431" t="s">
        <v>175</v>
      </c>
      <c r="J92" s="432"/>
      <c r="K92" s="433"/>
      <c r="L92" s="264" t="s">
        <v>127</v>
      </c>
      <c r="M92" s="265" t="s">
        <v>128</v>
      </c>
      <c r="N92" s="266" t="s">
        <v>271</v>
      </c>
      <c r="O92" s="272"/>
      <c r="P92" s="268">
        <v>424304.4</v>
      </c>
      <c r="Q92" s="269"/>
      <c r="R92" s="270"/>
      <c r="S92" s="271"/>
    </row>
    <row r="93" spans="5:23" ht="12.65" customHeight="1" x14ac:dyDescent="0.35">
      <c r="E93" s="244" t="str">
        <f t="shared" si="4"/>
        <v>233201</v>
      </c>
      <c r="F93" s="244" t="str">
        <f t="shared" si="3"/>
        <v>233</v>
      </c>
      <c r="G93" s="429">
        <v>3</v>
      </c>
      <c r="H93" s="430"/>
      <c r="I93" s="431" t="s">
        <v>175</v>
      </c>
      <c r="J93" s="432"/>
      <c r="K93" s="433"/>
      <c r="L93" s="264" t="s">
        <v>132</v>
      </c>
      <c r="M93" s="265" t="s">
        <v>128</v>
      </c>
      <c r="N93" s="266" t="s">
        <v>273</v>
      </c>
      <c r="O93" s="272"/>
      <c r="P93" s="268">
        <v>454478</v>
      </c>
      <c r="Q93" s="269"/>
      <c r="R93" s="270"/>
      <c r="S93" s="271"/>
    </row>
    <row r="94" spans="5:23" ht="12.65" customHeight="1" x14ac:dyDescent="0.35">
      <c r="E94" s="244" t="str">
        <f t="shared" si="4"/>
        <v>233301</v>
      </c>
      <c r="F94" s="244" t="str">
        <f t="shared" si="3"/>
        <v>233</v>
      </c>
      <c r="G94" s="429">
        <v>3</v>
      </c>
      <c r="H94" s="430"/>
      <c r="I94" s="431" t="s">
        <v>175</v>
      </c>
      <c r="J94" s="432"/>
      <c r="K94" s="433"/>
      <c r="L94" s="264" t="s">
        <v>175</v>
      </c>
      <c r="M94" s="265" t="s">
        <v>128</v>
      </c>
      <c r="N94" s="266" t="s">
        <v>275</v>
      </c>
      <c r="O94" s="272"/>
      <c r="P94" s="268">
        <v>581828.6</v>
      </c>
      <c r="Q94" s="269"/>
      <c r="R94" s="270"/>
      <c r="S94" s="271"/>
    </row>
    <row r="95" spans="5:23" ht="12.65" customHeight="1" x14ac:dyDescent="0.35">
      <c r="E95" s="244" t="str">
        <f t="shared" si="4"/>
        <v>233501</v>
      </c>
      <c r="F95" s="244" t="str">
        <f t="shared" si="3"/>
        <v>233</v>
      </c>
      <c r="G95" s="429">
        <v>3</v>
      </c>
      <c r="H95" s="430"/>
      <c r="I95" s="431" t="s">
        <v>175</v>
      </c>
      <c r="J95" s="432"/>
      <c r="K95" s="433"/>
      <c r="L95" s="264" t="s">
        <v>139</v>
      </c>
      <c r="M95" s="265" t="s">
        <v>128</v>
      </c>
      <c r="N95" s="266" t="s">
        <v>277</v>
      </c>
      <c r="O95" s="272"/>
      <c r="P95" s="268">
        <v>1072870</v>
      </c>
      <c r="Q95" s="269"/>
      <c r="R95" s="270"/>
      <c r="S95" s="271"/>
    </row>
    <row r="96" spans="5:23" ht="12.65" customHeight="1" x14ac:dyDescent="0.35">
      <c r="E96" s="244" t="str">
        <f t="shared" si="4"/>
        <v>234101</v>
      </c>
      <c r="F96" s="244" t="str">
        <f t="shared" si="3"/>
        <v>234</v>
      </c>
      <c r="G96" s="429">
        <v>3</v>
      </c>
      <c r="H96" s="430"/>
      <c r="I96" s="431" t="s">
        <v>136</v>
      </c>
      <c r="J96" s="432"/>
      <c r="K96" s="433"/>
      <c r="L96" s="264" t="s">
        <v>127</v>
      </c>
      <c r="M96" s="265" t="s">
        <v>128</v>
      </c>
      <c r="N96" s="266" t="s">
        <v>279</v>
      </c>
      <c r="O96" s="272"/>
      <c r="P96" s="268">
        <v>450425</v>
      </c>
      <c r="Q96" s="269"/>
      <c r="R96" s="270"/>
      <c r="S96" s="271"/>
    </row>
    <row r="97" spans="5:19" ht="12.65" customHeight="1" x14ac:dyDescent="0.35">
      <c r="E97" s="244" t="str">
        <f t="shared" si="4"/>
        <v>235301</v>
      </c>
      <c r="F97" s="244" t="str">
        <f t="shared" si="3"/>
        <v>235</v>
      </c>
      <c r="G97" s="429">
        <v>3</v>
      </c>
      <c r="H97" s="430"/>
      <c r="I97" s="431" t="s">
        <v>139</v>
      </c>
      <c r="J97" s="432"/>
      <c r="K97" s="433"/>
      <c r="L97" s="264" t="s">
        <v>175</v>
      </c>
      <c r="M97" s="265" t="s">
        <v>128</v>
      </c>
      <c r="N97" s="266" t="s">
        <v>281</v>
      </c>
      <c r="O97" s="272"/>
      <c r="P97" s="268">
        <v>250000</v>
      </c>
      <c r="Q97" s="269"/>
      <c r="R97" s="270"/>
      <c r="S97" s="271"/>
    </row>
    <row r="98" spans="5:19" ht="12.65" customHeight="1" x14ac:dyDescent="0.35">
      <c r="E98" s="244" t="str">
        <f t="shared" si="4"/>
        <v>236202</v>
      </c>
      <c r="F98" s="244" t="str">
        <f t="shared" si="3"/>
        <v>236</v>
      </c>
      <c r="G98" s="429">
        <v>3</v>
      </c>
      <c r="H98" s="430"/>
      <c r="I98" s="431" t="s">
        <v>146</v>
      </c>
      <c r="J98" s="432"/>
      <c r="K98" s="433"/>
      <c r="L98" s="264" t="s">
        <v>132</v>
      </c>
      <c r="M98" s="265" t="s">
        <v>217</v>
      </c>
      <c r="N98" s="266" t="s">
        <v>286</v>
      </c>
      <c r="O98" s="272"/>
      <c r="P98" s="268">
        <v>250000</v>
      </c>
      <c r="Q98" s="269"/>
      <c r="R98" s="270"/>
      <c r="S98" s="271"/>
    </row>
    <row r="99" spans="5:19" ht="12.65" customHeight="1" x14ac:dyDescent="0.35">
      <c r="E99" s="244" t="str">
        <f t="shared" si="4"/>
        <v>236304</v>
      </c>
      <c r="F99" s="244" t="str">
        <f t="shared" si="3"/>
        <v>236</v>
      </c>
      <c r="G99" s="429">
        <v>3</v>
      </c>
      <c r="H99" s="430"/>
      <c r="I99" s="431" t="s">
        <v>146</v>
      </c>
      <c r="J99" s="432"/>
      <c r="K99" s="433"/>
      <c r="L99" s="264" t="s">
        <v>175</v>
      </c>
      <c r="M99" s="265" t="s">
        <v>142</v>
      </c>
      <c r="N99" s="266" t="s">
        <v>288</v>
      </c>
      <c r="O99" s="272"/>
      <c r="P99" s="268">
        <v>25480</v>
      </c>
      <c r="Q99" s="269"/>
      <c r="R99" s="270"/>
      <c r="S99" s="271"/>
    </row>
    <row r="100" spans="5:19" ht="12.65" customHeight="1" x14ac:dyDescent="0.35">
      <c r="E100" s="244" t="str">
        <f t="shared" si="4"/>
        <v>236306</v>
      </c>
      <c r="F100" s="244" t="str">
        <f t="shared" si="3"/>
        <v>236</v>
      </c>
      <c r="G100" s="429">
        <v>3</v>
      </c>
      <c r="H100" s="430"/>
      <c r="I100" s="431" t="s">
        <v>146</v>
      </c>
      <c r="J100" s="432"/>
      <c r="K100" s="433"/>
      <c r="L100" s="264" t="s">
        <v>175</v>
      </c>
      <c r="M100" s="265" t="s">
        <v>155</v>
      </c>
      <c r="N100" s="266" t="s">
        <v>290</v>
      </c>
      <c r="O100" s="272"/>
      <c r="P100" s="268">
        <v>750000</v>
      </c>
      <c r="Q100" s="269"/>
      <c r="R100" s="270"/>
      <c r="S100" s="271"/>
    </row>
    <row r="101" spans="5:19" ht="12.65" customHeight="1" x14ac:dyDescent="0.35">
      <c r="E101" s="244" t="str">
        <f t="shared" si="4"/>
        <v>237101</v>
      </c>
      <c r="F101" s="244" t="str">
        <f t="shared" si="3"/>
        <v>237</v>
      </c>
      <c r="G101" s="429">
        <v>3</v>
      </c>
      <c r="H101" s="430"/>
      <c r="I101" s="431" t="s">
        <v>188</v>
      </c>
      <c r="J101" s="432"/>
      <c r="K101" s="433"/>
      <c r="L101" s="264" t="s">
        <v>127</v>
      </c>
      <c r="M101" s="265" t="s">
        <v>128</v>
      </c>
      <c r="N101" s="266" t="s">
        <v>292</v>
      </c>
      <c r="O101" s="272"/>
      <c r="P101" s="268">
        <v>3600000</v>
      </c>
      <c r="Q101" s="269"/>
      <c r="R101" s="270"/>
      <c r="S101" s="271"/>
    </row>
    <row r="102" spans="5:19" ht="12.65" customHeight="1" x14ac:dyDescent="0.35">
      <c r="E102" s="244" t="str">
        <f t="shared" si="4"/>
        <v>237203</v>
      </c>
      <c r="F102" s="244" t="str">
        <f t="shared" si="3"/>
        <v>237</v>
      </c>
      <c r="G102" s="429">
        <v>3</v>
      </c>
      <c r="H102" s="430"/>
      <c r="I102" s="431" t="s">
        <v>188</v>
      </c>
      <c r="J102" s="432"/>
      <c r="K102" s="433"/>
      <c r="L102" s="264" t="s">
        <v>132</v>
      </c>
      <c r="M102" s="265" t="s">
        <v>140</v>
      </c>
      <c r="N102" s="266" t="s">
        <v>296</v>
      </c>
      <c r="O102" s="272"/>
      <c r="P102" s="268">
        <v>178000</v>
      </c>
      <c r="Q102" s="269"/>
      <c r="R102" s="270"/>
      <c r="S102" s="271"/>
    </row>
    <row r="103" spans="5:19" ht="12.65" customHeight="1" x14ac:dyDescent="0.35">
      <c r="E103" s="244" t="str">
        <f t="shared" si="4"/>
        <v>237299</v>
      </c>
      <c r="F103" s="244" t="str">
        <f t="shared" si="3"/>
        <v>237</v>
      </c>
      <c r="G103" s="429">
        <v>3</v>
      </c>
      <c r="H103" s="430"/>
      <c r="I103" s="431" t="s">
        <v>188</v>
      </c>
      <c r="J103" s="432"/>
      <c r="K103" s="433"/>
      <c r="L103" s="264" t="s">
        <v>132</v>
      </c>
      <c r="M103" s="265" t="s">
        <v>301</v>
      </c>
      <c r="N103" s="266" t="s">
        <v>302</v>
      </c>
      <c r="O103" s="272"/>
      <c r="P103" s="268">
        <v>254610</v>
      </c>
      <c r="Q103" s="269"/>
      <c r="R103" s="270"/>
      <c r="S103" s="271"/>
    </row>
    <row r="104" spans="5:19" ht="12.65" customHeight="1" x14ac:dyDescent="0.35">
      <c r="E104" s="244" t="str">
        <f t="shared" si="4"/>
        <v>239101</v>
      </c>
      <c r="F104" s="244" t="str">
        <f t="shared" si="3"/>
        <v>239</v>
      </c>
      <c r="G104" s="429">
        <v>3</v>
      </c>
      <c r="H104" s="430"/>
      <c r="I104" s="431" t="s">
        <v>212</v>
      </c>
      <c r="J104" s="432"/>
      <c r="K104" s="433"/>
      <c r="L104" s="264" t="s">
        <v>127</v>
      </c>
      <c r="M104" s="265" t="s">
        <v>128</v>
      </c>
      <c r="N104" s="266" t="s">
        <v>303</v>
      </c>
      <c r="O104" s="272"/>
      <c r="P104" s="268">
        <v>4133720</v>
      </c>
      <c r="Q104" s="269"/>
      <c r="R104" s="270"/>
      <c r="S104" s="271"/>
    </row>
    <row r="105" spans="5:19" ht="12.65" customHeight="1" x14ac:dyDescent="0.35">
      <c r="E105" s="244" t="str">
        <f t="shared" si="4"/>
        <v>239201</v>
      </c>
      <c r="F105" s="244" t="str">
        <f t="shared" si="3"/>
        <v>239</v>
      </c>
      <c r="G105" s="429">
        <v>3</v>
      </c>
      <c r="H105" s="430"/>
      <c r="I105" s="431" t="s">
        <v>212</v>
      </c>
      <c r="J105" s="432"/>
      <c r="K105" s="433"/>
      <c r="L105" s="264" t="s">
        <v>132</v>
      </c>
      <c r="M105" s="265" t="s">
        <v>128</v>
      </c>
      <c r="N105" s="266" t="s">
        <v>305</v>
      </c>
      <c r="O105" s="272"/>
      <c r="P105" s="268">
        <v>3860030.64</v>
      </c>
      <c r="Q105" s="269"/>
      <c r="R105" s="270"/>
      <c r="S105" s="271"/>
    </row>
    <row r="106" spans="5:19" ht="12.65" customHeight="1" x14ac:dyDescent="0.35">
      <c r="E106" s="244" t="str">
        <f t="shared" si="4"/>
        <v>239202</v>
      </c>
      <c r="F106" s="244" t="str">
        <f t="shared" si="3"/>
        <v>239</v>
      </c>
      <c r="G106" s="429">
        <v>3</v>
      </c>
      <c r="H106" s="430"/>
      <c r="I106" s="431" t="s">
        <v>212</v>
      </c>
      <c r="J106" s="432"/>
      <c r="K106" s="433"/>
      <c r="L106" s="264" t="s">
        <v>132</v>
      </c>
      <c r="M106" s="265" t="s">
        <v>217</v>
      </c>
      <c r="N106" s="266" t="s">
        <v>306</v>
      </c>
      <c r="O106" s="272"/>
      <c r="P106" s="268">
        <v>313356.5</v>
      </c>
      <c r="Q106" s="269"/>
      <c r="R106" s="270"/>
      <c r="S106" s="271"/>
    </row>
    <row r="107" spans="5:19" ht="12.65" customHeight="1" x14ac:dyDescent="0.35">
      <c r="E107" s="244" t="str">
        <f t="shared" si="4"/>
        <v>239301</v>
      </c>
      <c r="F107" s="244" t="str">
        <f t="shared" si="3"/>
        <v>239</v>
      </c>
      <c r="G107" s="429">
        <v>3</v>
      </c>
      <c r="H107" s="430"/>
      <c r="I107" s="431" t="s">
        <v>212</v>
      </c>
      <c r="J107" s="432"/>
      <c r="K107" s="433"/>
      <c r="L107" s="264" t="s">
        <v>175</v>
      </c>
      <c r="M107" s="265" t="s">
        <v>128</v>
      </c>
      <c r="N107" s="266" t="s">
        <v>308</v>
      </c>
      <c r="O107" s="272"/>
      <c r="P107" s="268">
        <v>152700</v>
      </c>
      <c r="Q107" s="269"/>
      <c r="R107" s="270"/>
      <c r="S107" s="271"/>
    </row>
    <row r="108" spans="5:19" ht="12.65" customHeight="1" x14ac:dyDescent="0.35">
      <c r="E108" s="244" t="str">
        <f t="shared" si="4"/>
        <v>239401</v>
      </c>
      <c r="F108" s="244" t="str">
        <f t="shared" si="3"/>
        <v>239</v>
      </c>
      <c r="G108" s="429">
        <v>3</v>
      </c>
      <c r="H108" s="430"/>
      <c r="I108" s="431" t="s">
        <v>212</v>
      </c>
      <c r="J108" s="432"/>
      <c r="K108" s="433"/>
      <c r="L108" s="264">
        <v>4</v>
      </c>
      <c r="M108" s="265" t="s">
        <v>128</v>
      </c>
      <c r="N108" s="266" t="s">
        <v>457</v>
      </c>
      <c r="O108" s="272"/>
      <c r="P108" s="268">
        <v>26500</v>
      </c>
      <c r="Q108" s="269"/>
      <c r="R108" s="270"/>
      <c r="S108" s="271"/>
    </row>
    <row r="109" spans="5:19" ht="12.65" customHeight="1" x14ac:dyDescent="0.35">
      <c r="E109" s="244" t="str">
        <f t="shared" si="4"/>
        <v>239501</v>
      </c>
      <c r="F109" s="244" t="str">
        <f t="shared" si="3"/>
        <v>239</v>
      </c>
      <c r="G109" s="429">
        <v>3</v>
      </c>
      <c r="H109" s="430"/>
      <c r="I109" s="431" t="s">
        <v>212</v>
      </c>
      <c r="J109" s="432"/>
      <c r="K109" s="433"/>
      <c r="L109" s="264" t="s">
        <v>139</v>
      </c>
      <c r="M109" s="265" t="s">
        <v>128</v>
      </c>
      <c r="N109" s="266" t="s">
        <v>309</v>
      </c>
      <c r="O109" s="272"/>
      <c r="P109" s="268">
        <v>726239.99989999994</v>
      </c>
      <c r="Q109" s="269"/>
      <c r="R109" s="270"/>
      <c r="S109" s="271"/>
    </row>
    <row r="110" spans="5:19" ht="12.65" customHeight="1" x14ac:dyDescent="0.35">
      <c r="E110" s="244" t="str">
        <f t="shared" si="4"/>
        <v>239601</v>
      </c>
      <c r="F110" s="244" t="str">
        <f t="shared" si="3"/>
        <v>239</v>
      </c>
      <c r="G110" s="429">
        <v>3</v>
      </c>
      <c r="H110" s="430"/>
      <c r="I110" s="431" t="s">
        <v>212</v>
      </c>
      <c r="J110" s="432"/>
      <c r="K110" s="433"/>
      <c r="L110" s="264" t="s">
        <v>146</v>
      </c>
      <c r="M110" s="265" t="s">
        <v>128</v>
      </c>
      <c r="N110" s="266" t="s">
        <v>311</v>
      </c>
      <c r="O110" s="272"/>
      <c r="P110" s="268">
        <v>2793280</v>
      </c>
      <c r="Q110" s="269"/>
      <c r="R110" s="270"/>
      <c r="S110" s="271"/>
    </row>
    <row r="111" spans="5:19" ht="12.65" customHeight="1" x14ac:dyDescent="0.35">
      <c r="E111" s="244" t="str">
        <f t="shared" si="4"/>
        <v>239801</v>
      </c>
      <c r="F111" s="244" t="str">
        <f t="shared" si="3"/>
        <v>239</v>
      </c>
      <c r="G111" s="429">
        <v>3</v>
      </c>
      <c r="H111" s="430"/>
      <c r="I111" s="431" t="s">
        <v>212</v>
      </c>
      <c r="J111" s="432"/>
      <c r="K111" s="433"/>
      <c r="L111" s="264" t="s">
        <v>190</v>
      </c>
      <c r="M111" s="265" t="s">
        <v>128</v>
      </c>
      <c r="N111" s="266" t="s">
        <v>313</v>
      </c>
      <c r="O111" s="272"/>
      <c r="P111" s="268">
        <v>370590</v>
      </c>
      <c r="Q111" s="269"/>
      <c r="R111" s="270"/>
      <c r="S111" s="271"/>
    </row>
    <row r="112" spans="5:19" ht="12.65" customHeight="1" x14ac:dyDescent="0.35">
      <c r="E112" s="244" t="str">
        <f t="shared" si="4"/>
        <v>239802</v>
      </c>
      <c r="F112" s="244" t="str">
        <f t="shared" si="3"/>
        <v>239</v>
      </c>
      <c r="G112" s="429">
        <v>3</v>
      </c>
      <c r="H112" s="430"/>
      <c r="I112" s="431" t="s">
        <v>212</v>
      </c>
      <c r="J112" s="432"/>
      <c r="K112" s="433"/>
      <c r="L112" s="264" t="s">
        <v>190</v>
      </c>
      <c r="M112" s="265" t="s">
        <v>217</v>
      </c>
      <c r="N112" s="266" t="s">
        <v>314</v>
      </c>
      <c r="O112" s="272"/>
      <c r="P112" s="268">
        <v>2800000</v>
      </c>
      <c r="Q112" s="269"/>
      <c r="R112" s="270"/>
      <c r="S112" s="271"/>
    </row>
    <row r="113" spans="4:22" ht="12.65" customHeight="1" x14ac:dyDescent="0.35">
      <c r="E113" s="244" t="str">
        <f t="shared" si="4"/>
        <v>239901</v>
      </c>
      <c r="F113" s="244" t="str">
        <f t="shared" si="3"/>
        <v>239</v>
      </c>
      <c r="G113" s="429">
        <v>3</v>
      </c>
      <c r="H113" s="430"/>
      <c r="I113" s="431" t="s">
        <v>212</v>
      </c>
      <c r="J113" s="432"/>
      <c r="K113" s="433"/>
      <c r="L113" s="264" t="s">
        <v>212</v>
      </c>
      <c r="M113" s="265" t="s">
        <v>128</v>
      </c>
      <c r="N113" s="266" t="s">
        <v>316</v>
      </c>
      <c r="O113" s="272"/>
      <c r="P113" s="268">
        <v>2194900</v>
      </c>
      <c r="Q113" s="269"/>
      <c r="R113" s="270"/>
      <c r="S113" s="271"/>
    </row>
    <row r="114" spans="4:22" ht="12.65" customHeight="1" x14ac:dyDescent="0.35">
      <c r="E114" s="244" t="str">
        <f t="shared" si="4"/>
        <v>239904</v>
      </c>
      <c r="F114" s="244" t="str">
        <f t="shared" si="3"/>
        <v>239</v>
      </c>
      <c r="G114" s="429">
        <v>3</v>
      </c>
      <c r="H114" s="430"/>
      <c r="I114" s="431" t="s">
        <v>212</v>
      </c>
      <c r="J114" s="432"/>
      <c r="K114" s="433"/>
      <c r="L114" s="264" t="s">
        <v>212</v>
      </c>
      <c r="M114" s="265" t="s">
        <v>142</v>
      </c>
      <c r="N114" s="266" t="s">
        <v>317</v>
      </c>
      <c r="O114" s="272"/>
      <c r="P114" s="268">
        <v>2001252</v>
      </c>
      <c r="Q114" s="269"/>
      <c r="R114" s="270"/>
      <c r="S114" s="271"/>
    </row>
    <row r="115" spans="4:22" ht="12.65" customHeight="1" x14ac:dyDescent="0.35">
      <c r="E115" s="244" t="str">
        <f t="shared" si="4"/>
        <v>239905</v>
      </c>
      <c r="F115" s="244" t="str">
        <f t="shared" si="3"/>
        <v>239</v>
      </c>
      <c r="G115" s="429">
        <v>3</v>
      </c>
      <c r="H115" s="430"/>
      <c r="I115" s="431" t="s">
        <v>212</v>
      </c>
      <c r="J115" s="432"/>
      <c r="K115" s="433"/>
      <c r="L115" s="264" t="s">
        <v>212</v>
      </c>
      <c r="M115" s="265" t="s">
        <v>247</v>
      </c>
      <c r="N115" s="266" t="s">
        <v>320</v>
      </c>
      <c r="O115" s="272"/>
      <c r="P115" s="268">
        <v>2617910</v>
      </c>
      <c r="Q115" s="269"/>
      <c r="R115" s="270"/>
      <c r="S115" s="271"/>
    </row>
    <row r="116" spans="4:22" ht="5.15" customHeight="1" thickBot="1" x14ac:dyDescent="0.4">
      <c r="F116" s="244" t="str">
        <f t="shared" si="3"/>
        <v/>
      </c>
      <c r="G116" s="273"/>
      <c r="H116" s="274"/>
      <c r="I116" s="275"/>
      <c r="J116" s="276"/>
      <c r="K116" s="277"/>
      <c r="L116" s="278"/>
      <c r="M116" s="303"/>
      <c r="N116" s="304"/>
      <c r="O116" s="280"/>
      <c r="P116" s="305"/>
      <c r="Q116" s="305"/>
      <c r="R116" s="289"/>
      <c r="S116" s="271"/>
    </row>
    <row r="117" spans="4:22" ht="15" thickBot="1" x14ac:dyDescent="0.4">
      <c r="F117" s="244" t="str">
        <f t="shared" si="3"/>
        <v/>
      </c>
      <c r="G117" s="282"/>
      <c r="H117" s="283"/>
      <c r="I117" s="283"/>
      <c r="J117" s="283"/>
      <c r="K117" s="283"/>
      <c r="L117" s="283"/>
      <c r="M117" s="284"/>
      <c r="N117" s="285" t="s">
        <v>322</v>
      </c>
      <c r="O117" s="286"/>
      <c r="P117" s="287">
        <f>SUM(P86:P115)</f>
        <v>58331583.805065669</v>
      </c>
      <c r="Q117" s="288">
        <f>SUM(Q86:Q115)</f>
        <v>0</v>
      </c>
      <c r="R117" s="289">
        <v>0</v>
      </c>
      <c r="S117" s="271"/>
      <c r="V117" s="271"/>
    </row>
    <row r="118" spans="4:22" x14ac:dyDescent="0.35">
      <c r="F118" s="244" t="str">
        <f t="shared" si="3"/>
        <v/>
      </c>
      <c r="G118" s="306"/>
      <c r="H118" s="307"/>
      <c r="I118" s="431"/>
      <c r="J118" s="432"/>
      <c r="K118" s="433"/>
      <c r="L118" s="264"/>
      <c r="M118" s="265"/>
      <c r="N118" s="292" t="s">
        <v>323</v>
      </c>
      <c r="O118" s="293"/>
      <c r="P118" s="299"/>
      <c r="Q118" s="299"/>
      <c r="S118" s="271"/>
    </row>
    <row r="119" spans="4:22" ht="12.65" customHeight="1" x14ac:dyDescent="0.35">
      <c r="E119" s="244" t="str">
        <f t="shared" ref="E119:E128" si="5">2&amp;G119&amp;I119&amp;L119&amp;M119</f>
        <v>241101</v>
      </c>
      <c r="F119" s="244" t="str">
        <f t="shared" si="3"/>
        <v>241</v>
      </c>
      <c r="G119" s="429">
        <v>4</v>
      </c>
      <c r="H119" s="430"/>
      <c r="I119" s="431" t="s">
        <v>127</v>
      </c>
      <c r="J119" s="432"/>
      <c r="K119" s="433"/>
      <c r="L119" s="264" t="s">
        <v>127</v>
      </c>
      <c r="M119" s="265" t="s">
        <v>128</v>
      </c>
      <c r="N119" s="266" t="s">
        <v>326</v>
      </c>
      <c r="O119" s="272"/>
      <c r="P119" s="268">
        <v>324480357.70089012</v>
      </c>
      <c r="Q119" s="269"/>
      <c r="R119" s="270"/>
      <c r="S119" s="271"/>
    </row>
    <row r="120" spans="4:22" ht="12.65" customHeight="1" x14ac:dyDescent="0.35">
      <c r="E120" s="244" t="str">
        <f t="shared" si="5"/>
        <v>241202</v>
      </c>
      <c r="F120" s="244" t="str">
        <f t="shared" si="3"/>
        <v>241</v>
      </c>
      <c r="G120" s="429">
        <v>4</v>
      </c>
      <c r="H120" s="430"/>
      <c r="I120" s="431" t="s">
        <v>127</v>
      </c>
      <c r="J120" s="432"/>
      <c r="K120" s="433"/>
      <c r="L120" s="264" t="s">
        <v>132</v>
      </c>
      <c r="M120" s="265" t="s">
        <v>217</v>
      </c>
      <c r="N120" s="266" t="s">
        <v>459</v>
      </c>
      <c r="O120" s="272"/>
      <c r="P120" s="268">
        <v>1200000</v>
      </c>
      <c r="Q120" s="269"/>
      <c r="R120" s="270"/>
      <c r="S120" s="271"/>
    </row>
    <row r="121" spans="4:22" ht="12.65" customHeight="1" x14ac:dyDescent="0.35">
      <c r="D121" s="244">
        <v>5101021000</v>
      </c>
      <c r="E121" s="244" t="str">
        <f t="shared" si="5"/>
        <v>241401</v>
      </c>
      <c r="F121" s="244" t="str">
        <f t="shared" si="3"/>
        <v>241</v>
      </c>
      <c r="G121" s="429">
        <v>4</v>
      </c>
      <c r="H121" s="430"/>
      <c r="I121" s="431" t="s">
        <v>127</v>
      </c>
      <c r="J121" s="432"/>
      <c r="K121" s="433"/>
      <c r="L121" s="264" t="s">
        <v>136</v>
      </c>
      <c r="M121" s="265" t="s">
        <v>128</v>
      </c>
      <c r="N121" s="266" t="s">
        <v>331</v>
      </c>
      <c r="O121" s="272"/>
      <c r="P121" s="268">
        <v>35160000</v>
      </c>
      <c r="Q121" s="269"/>
      <c r="R121" s="270"/>
      <c r="S121" s="271"/>
    </row>
    <row r="122" spans="4:22" ht="12.65" customHeight="1" x14ac:dyDescent="0.35">
      <c r="D122" s="244">
        <v>5101021300</v>
      </c>
      <c r="E122" s="244" t="str">
        <f t="shared" si="5"/>
        <v>241401</v>
      </c>
      <c r="F122" s="244" t="str">
        <f t="shared" si="3"/>
        <v>241</v>
      </c>
      <c r="G122" s="429">
        <v>4</v>
      </c>
      <c r="H122" s="430"/>
      <c r="I122" s="431" t="s">
        <v>127</v>
      </c>
      <c r="J122" s="432"/>
      <c r="K122" s="433"/>
      <c r="L122" s="264" t="s">
        <v>136</v>
      </c>
      <c r="M122" s="265" t="s">
        <v>128</v>
      </c>
      <c r="N122" s="266" t="s">
        <v>332</v>
      </c>
      <c r="O122" s="272"/>
      <c r="P122" s="268">
        <v>9341035.2090000026</v>
      </c>
      <c r="Q122" s="269"/>
      <c r="R122" s="270"/>
      <c r="S122" s="271"/>
    </row>
    <row r="123" spans="4:22" ht="12.65" customHeight="1" x14ac:dyDescent="0.35">
      <c r="D123" s="244">
        <v>5101021100</v>
      </c>
      <c r="E123" s="244" t="str">
        <f t="shared" si="5"/>
        <v>241401</v>
      </c>
      <c r="F123" s="244" t="str">
        <f t="shared" si="3"/>
        <v>241</v>
      </c>
      <c r="G123" s="429">
        <v>4</v>
      </c>
      <c r="H123" s="430"/>
      <c r="I123" s="431" t="s">
        <v>127</v>
      </c>
      <c r="J123" s="432"/>
      <c r="K123" s="433"/>
      <c r="L123" s="264" t="s">
        <v>136</v>
      </c>
      <c r="M123" s="265" t="s">
        <v>128</v>
      </c>
      <c r="N123" s="266" t="s">
        <v>333</v>
      </c>
      <c r="O123" s="272"/>
      <c r="P123" s="268">
        <v>1920000</v>
      </c>
      <c r="Q123" s="269"/>
      <c r="R123" s="270"/>
      <c r="S123" s="271"/>
    </row>
    <row r="124" spans="4:22" ht="12.65" customHeight="1" x14ac:dyDescent="0.35">
      <c r="D124" s="244">
        <v>5101021200</v>
      </c>
      <c r="E124" s="244" t="str">
        <f t="shared" si="5"/>
        <v>241401</v>
      </c>
      <c r="F124" s="244" t="str">
        <f t="shared" si="3"/>
        <v>241</v>
      </c>
      <c r="G124" s="429">
        <v>4</v>
      </c>
      <c r="H124" s="430"/>
      <c r="I124" s="431" t="s">
        <v>127</v>
      </c>
      <c r="J124" s="432"/>
      <c r="K124" s="433"/>
      <c r="L124" s="264" t="s">
        <v>136</v>
      </c>
      <c r="M124" s="265" t="s">
        <v>128</v>
      </c>
      <c r="N124" s="266" t="s">
        <v>334</v>
      </c>
      <c r="O124" s="272"/>
      <c r="P124" s="268">
        <v>45000000</v>
      </c>
      <c r="Q124" s="269"/>
      <c r="R124" s="270"/>
      <c r="S124" s="271"/>
    </row>
    <row r="125" spans="4:22" ht="12.65" customHeight="1" x14ac:dyDescent="0.35">
      <c r="E125" s="244" t="str">
        <f t="shared" si="5"/>
        <v>241605</v>
      </c>
      <c r="F125" s="244" t="str">
        <f t="shared" si="3"/>
        <v>241</v>
      </c>
      <c r="G125" s="429">
        <v>4</v>
      </c>
      <c r="H125" s="430"/>
      <c r="I125" s="431" t="s">
        <v>127</v>
      </c>
      <c r="J125" s="432"/>
      <c r="K125" s="433"/>
      <c r="L125" s="264" t="s">
        <v>146</v>
      </c>
      <c r="M125" s="265" t="s">
        <v>247</v>
      </c>
      <c r="N125" s="266" t="s">
        <v>337</v>
      </c>
      <c r="O125" s="272"/>
      <c r="P125" s="268">
        <v>4800000</v>
      </c>
      <c r="Q125" s="269"/>
      <c r="R125" s="270"/>
      <c r="S125" s="271"/>
    </row>
    <row r="126" spans="4:22" ht="12.65" customHeight="1" x14ac:dyDescent="0.35">
      <c r="E126" s="244" t="str">
        <f t="shared" si="5"/>
        <v>242102</v>
      </c>
      <c r="F126" s="244" t="str">
        <f t="shared" si="3"/>
        <v>242</v>
      </c>
      <c r="G126" s="429">
        <v>4</v>
      </c>
      <c r="H126" s="430"/>
      <c r="I126" s="431" t="s">
        <v>132</v>
      </c>
      <c r="J126" s="432"/>
      <c r="K126" s="433"/>
      <c r="L126" s="264" t="s">
        <v>127</v>
      </c>
      <c r="M126" s="265" t="s">
        <v>217</v>
      </c>
      <c r="N126" s="266" t="s">
        <v>339</v>
      </c>
      <c r="O126" s="272"/>
      <c r="P126" s="268">
        <v>10871882.502499999</v>
      </c>
      <c r="Q126" s="269"/>
      <c r="R126" s="270"/>
      <c r="S126" s="271"/>
    </row>
    <row r="127" spans="4:22" ht="12.65" customHeight="1" x14ac:dyDescent="0.35">
      <c r="E127" s="244" t="str">
        <f t="shared" si="5"/>
        <v>245202</v>
      </c>
      <c r="F127" s="244" t="str">
        <f t="shared" si="3"/>
        <v>245</v>
      </c>
      <c r="G127" s="429">
        <v>4</v>
      </c>
      <c r="H127" s="430"/>
      <c r="I127" s="431">
        <v>5</v>
      </c>
      <c r="J127" s="432"/>
      <c r="K127" s="433"/>
      <c r="L127" s="264">
        <v>2</v>
      </c>
      <c r="M127" s="265" t="s">
        <v>217</v>
      </c>
      <c r="N127" s="266" t="s">
        <v>466</v>
      </c>
      <c r="O127" s="272"/>
      <c r="P127" s="268">
        <v>8000000</v>
      </c>
      <c r="Q127" s="269"/>
      <c r="R127" s="270"/>
      <c r="S127" s="271"/>
    </row>
    <row r="128" spans="4:22" ht="12.65" customHeight="1" x14ac:dyDescent="0.35">
      <c r="E128" s="244" t="str">
        <f t="shared" si="5"/>
        <v>247201</v>
      </c>
      <c r="F128" s="244" t="str">
        <f t="shared" si="3"/>
        <v>247</v>
      </c>
      <c r="G128" s="429">
        <v>4</v>
      </c>
      <c r="H128" s="430"/>
      <c r="I128" s="431" t="s">
        <v>188</v>
      </c>
      <c r="J128" s="432"/>
      <c r="K128" s="433"/>
      <c r="L128" s="264" t="s">
        <v>132</v>
      </c>
      <c r="M128" s="265" t="s">
        <v>128</v>
      </c>
      <c r="N128" s="266" t="s">
        <v>342</v>
      </c>
      <c r="O128" s="272"/>
      <c r="P128" s="268">
        <v>6541692</v>
      </c>
      <c r="Q128" s="269"/>
      <c r="R128" s="270"/>
      <c r="S128" s="271"/>
    </row>
    <row r="129" spans="5:22" ht="13" customHeight="1" thickBot="1" x14ac:dyDescent="0.4">
      <c r="F129" s="244" t="str">
        <f t="shared" si="3"/>
        <v/>
      </c>
      <c r="G129" s="273"/>
      <c r="H129" s="274"/>
      <c r="I129" s="275"/>
      <c r="J129" s="276"/>
      <c r="K129" s="277"/>
      <c r="L129" s="278"/>
      <c r="M129" s="298"/>
      <c r="N129" s="308"/>
      <c r="O129" s="267"/>
      <c r="P129" s="299"/>
      <c r="Q129" s="299"/>
      <c r="S129" s="271"/>
    </row>
    <row r="130" spans="5:22" ht="15" thickBot="1" x14ac:dyDescent="0.4">
      <c r="F130" s="244" t="str">
        <f t="shared" si="3"/>
        <v/>
      </c>
      <c r="G130" s="282"/>
      <c r="H130" s="283"/>
      <c r="I130" s="283"/>
      <c r="J130" s="283"/>
      <c r="K130" s="283"/>
      <c r="L130" s="283"/>
      <c r="M130" s="284"/>
      <c r="N130" s="285" t="s">
        <v>343</v>
      </c>
      <c r="O130" s="286"/>
      <c r="P130" s="287">
        <f>SUM(P119:P128)</f>
        <v>447314967.41239011</v>
      </c>
      <c r="Q130" s="288">
        <f>SUM(Q119:Q128)</f>
        <v>0</v>
      </c>
      <c r="R130" s="289">
        <v>0</v>
      </c>
      <c r="S130" s="271"/>
      <c r="T130" s="271"/>
      <c r="U130" s="301"/>
      <c r="V130" s="300"/>
    </row>
    <row r="131" spans="5:22" x14ac:dyDescent="0.35">
      <c r="F131" s="244" t="str">
        <f t="shared" si="3"/>
        <v/>
      </c>
      <c r="G131" s="251"/>
      <c r="H131" s="252"/>
      <c r="I131" s="253"/>
      <c r="J131" s="254"/>
      <c r="K131" s="255"/>
      <c r="L131" s="256"/>
      <c r="M131" s="298"/>
      <c r="N131" s="292" t="s">
        <v>344</v>
      </c>
      <c r="O131" s="293"/>
      <c r="P131" s="299"/>
      <c r="Q131" s="299"/>
      <c r="S131" s="271"/>
    </row>
    <row r="132" spans="5:22" x14ac:dyDescent="0.35">
      <c r="E132" s="244" t="str">
        <f t="shared" ref="E132:E145" si="6">2&amp;G132&amp;I132&amp;L132&amp;M132</f>
        <v>261101</v>
      </c>
      <c r="F132" s="244" t="str">
        <f t="shared" si="3"/>
        <v>261</v>
      </c>
      <c r="G132" s="429">
        <v>6</v>
      </c>
      <c r="H132" s="430"/>
      <c r="I132" s="431" t="s">
        <v>127</v>
      </c>
      <c r="J132" s="432"/>
      <c r="K132" s="433"/>
      <c r="L132" s="264" t="s">
        <v>127</v>
      </c>
      <c r="M132" s="265" t="s">
        <v>128</v>
      </c>
      <c r="N132" s="266" t="s">
        <v>346</v>
      </c>
      <c r="O132" s="293"/>
      <c r="P132" s="268">
        <v>4050004</v>
      </c>
      <c r="Q132" s="269"/>
      <c r="R132" s="270"/>
      <c r="S132" s="271"/>
    </row>
    <row r="133" spans="5:22" x14ac:dyDescent="0.35">
      <c r="E133" s="244" t="str">
        <f t="shared" si="6"/>
        <v>261301</v>
      </c>
      <c r="F133" s="244" t="str">
        <f t="shared" si="3"/>
        <v>261</v>
      </c>
      <c r="G133" s="429">
        <v>6</v>
      </c>
      <c r="H133" s="430"/>
      <c r="I133" s="431" t="s">
        <v>127</v>
      </c>
      <c r="J133" s="432"/>
      <c r="K133" s="433"/>
      <c r="L133" s="264" t="s">
        <v>175</v>
      </c>
      <c r="M133" s="265" t="s">
        <v>128</v>
      </c>
      <c r="N133" s="266" t="s">
        <v>350</v>
      </c>
      <c r="O133" s="272"/>
      <c r="P133" s="268">
        <v>21111040</v>
      </c>
      <c r="Q133" s="269"/>
      <c r="R133" s="270"/>
      <c r="T133" s="289"/>
    </row>
    <row r="134" spans="5:22" x14ac:dyDescent="0.35">
      <c r="E134" s="244" t="str">
        <f t="shared" si="6"/>
        <v>261401</v>
      </c>
      <c r="F134" s="244" t="str">
        <f t="shared" si="3"/>
        <v>261</v>
      </c>
      <c r="G134" s="429">
        <v>6</v>
      </c>
      <c r="H134" s="430"/>
      <c r="I134" s="431" t="s">
        <v>127</v>
      </c>
      <c r="J134" s="432"/>
      <c r="K134" s="433"/>
      <c r="L134" s="264" t="s">
        <v>136</v>
      </c>
      <c r="M134" s="265" t="s">
        <v>128</v>
      </c>
      <c r="N134" s="266" t="s">
        <v>352</v>
      </c>
      <c r="O134" s="272"/>
      <c r="P134" s="268">
        <v>500000</v>
      </c>
      <c r="Q134" s="269"/>
      <c r="R134" s="270"/>
      <c r="T134" s="289"/>
    </row>
    <row r="135" spans="5:22" x14ac:dyDescent="0.35">
      <c r="E135" s="244" t="str">
        <f t="shared" si="6"/>
        <v>262101</v>
      </c>
      <c r="F135" s="244" t="str">
        <f t="shared" si="3"/>
        <v>262</v>
      </c>
      <c r="G135" s="429">
        <v>6</v>
      </c>
      <c r="H135" s="430"/>
      <c r="I135" s="431" t="s">
        <v>132</v>
      </c>
      <c r="J135" s="432"/>
      <c r="K135" s="433"/>
      <c r="L135" s="264" t="s">
        <v>127</v>
      </c>
      <c r="M135" s="265" t="s">
        <v>128</v>
      </c>
      <c r="N135" s="266" t="s">
        <v>354</v>
      </c>
      <c r="O135" s="272"/>
      <c r="P135" s="268">
        <v>3429330</v>
      </c>
      <c r="Q135" s="269"/>
      <c r="R135" s="270"/>
      <c r="T135" s="289"/>
    </row>
    <row r="136" spans="5:22" x14ac:dyDescent="0.35">
      <c r="E136" s="244" t="str">
        <f t="shared" si="6"/>
        <v>263101</v>
      </c>
      <c r="F136" s="244" t="str">
        <f t="shared" si="3"/>
        <v>263</v>
      </c>
      <c r="G136" s="429">
        <v>6</v>
      </c>
      <c r="H136" s="430"/>
      <c r="I136" s="431" t="s">
        <v>175</v>
      </c>
      <c r="J136" s="432"/>
      <c r="K136" s="433"/>
      <c r="L136" s="264" t="s">
        <v>127</v>
      </c>
      <c r="M136" s="265" t="s">
        <v>128</v>
      </c>
      <c r="N136" s="266" t="s">
        <v>355</v>
      </c>
      <c r="O136" s="272"/>
      <c r="P136" s="268">
        <v>22750</v>
      </c>
      <c r="Q136" s="269"/>
      <c r="R136" s="270"/>
      <c r="T136" s="289"/>
    </row>
    <row r="137" spans="5:22" x14ac:dyDescent="0.35">
      <c r="E137" s="244" t="str">
        <f t="shared" si="6"/>
        <v>263201</v>
      </c>
      <c r="F137" s="244" t="str">
        <f t="shared" si="3"/>
        <v>263</v>
      </c>
      <c r="G137" s="429">
        <v>6</v>
      </c>
      <c r="H137" s="430"/>
      <c r="I137" s="431" t="s">
        <v>175</v>
      </c>
      <c r="J137" s="432"/>
      <c r="K137" s="433"/>
      <c r="L137" s="264" t="s">
        <v>132</v>
      </c>
      <c r="M137" s="265" t="s">
        <v>128</v>
      </c>
      <c r="N137" s="266" t="s">
        <v>356</v>
      </c>
      <c r="O137" s="272"/>
      <c r="P137" s="268">
        <v>22500</v>
      </c>
      <c r="Q137" s="269"/>
      <c r="R137" s="270"/>
      <c r="T137" s="289"/>
    </row>
    <row r="138" spans="5:22" x14ac:dyDescent="0.35">
      <c r="E138" s="244" t="str">
        <f t="shared" si="6"/>
        <v>264101</v>
      </c>
      <c r="F138" s="244" t="str">
        <f t="shared" si="3"/>
        <v>264</v>
      </c>
      <c r="G138" s="429">
        <v>6</v>
      </c>
      <c r="H138" s="430"/>
      <c r="I138" s="431" t="s">
        <v>136</v>
      </c>
      <c r="J138" s="432"/>
      <c r="K138" s="433"/>
      <c r="L138" s="264" t="s">
        <v>127</v>
      </c>
      <c r="M138" s="265" t="s">
        <v>128</v>
      </c>
      <c r="N138" s="266" t="s">
        <v>357</v>
      </c>
      <c r="O138" s="272"/>
      <c r="P138" s="268">
        <v>9000000</v>
      </c>
      <c r="Q138" s="269"/>
      <c r="R138" s="270"/>
      <c r="T138" s="289"/>
    </row>
    <row r="139" spans="5:22" x14ac:dyDescent="0.35">
      <c r="E139" s="244" t="str">
        <f t="shared" si="6"/>
        <v>264801</v>
      </c>
      <c r="F139" s="244" t="str">
        <f t="shared" si="3"/>
        <v>264</v>
      </c>
      <c r="G139" s="429">
        <v>6</v>
      </c>
      <c r="H139" s="430"/>
      <c r="I139" s="431" t="s">
        <v>136</v>
      </c>
      <c r="J139" s="432"/>
      <c r="K139" s="433"/>
      <c r="L139" s="264" t="s">
        <v>190</v>
      </c>
      <c r="M139" s="265" t="s">
        <v>128</v>
      </c>
      <c r="N139" s="266" t="s">
        <v>360</v>
      </c>
      <c r="O139" s="272"/>
      <c r="P139" s="268">
        <v>1000000</v>
      </c>
      <c r="Q139" s="269"/>
      <c r="R139" s="270"/>
      <c r="T139" s="289"/>
    </row>
    <row r="140" spans="5:22" x14ac:dyDescent="0.35">
      <c r="E140" s="244" t="str">
        <f t="shared" si="6"/>
        <v>265201</v>
      </c>
      <c r="F140" s="244" t="str">
        <f t="shared" si="3"/>
        <v>265</v>
      </c>
      <c r="G140" s="429">
        <v>6</v>
      </c>
      <c r="H140" s="430"/>
      <c r="I140" s="431" t="s">
        <v>139</v>
      </c>
      <c r="J140" s="432"/>
      <c r="K140" s="433"/>
      <c r="L140" s="264" t="s">
        <v>132</v>
      </c>
      <c r="M140" s="265" t="s">
        <v>128</v>
      </c>
      <c r="N140" s="266" t="s">
        <v>362</v>
      </c>
      <c r="O140" s="272"/>
      <c r="P140" s="268">
        <v>3200000</v>
      </c>
      <c r="Q140" s="269"/>
      <c r="R140" s="270"/>
      <c r="T140" s="289"/>
    </row>
    <row r="141" spans="5:22" x14ac:dyDescent="0.35">
      <c r="E141" s="244" t="str">
        <f t="shared" si="6"/>
        <v>265401</v>
      </c>
      <c r="F141" s="244" t="str">
        <f t="shared" si="3"/>
        <v>265</v>
      </c>
      <c r="G141" s="429">
        <v>6</v>
      </c>
      <c r="H141" s="430"/>
      <c r="I141" s="431" t="s">
        <v>139</v>
      </c>
      <c r="J141" s="432"/>
      <c r="K141" s="433"/>
      <c r="L141" s="264" t="s">
        <v>136</v>
      </c>
      <c r="M141" s="265" t="s">
        <v>128</v>
      </c>
      <c r="N141" s="266" t="s">
        <v>364</v>
      </c>
      <c r="O141" s="272"/>
      <c r="P141" s="268">
        <v>826000</v>
      </c>
      <c r="Q141" s="269"/>
      <c r="R141" s="270"/>
      <c r="T141" s="289"/>
    </row>
    <row r="142" spans="5:22" x14ac:dyDescent="0.35">
      <c r="E142" s="244" t="str">
        <f t="shared" si="6"/>
        <v>265501</v>
      </c>
      <c r="F142" s="244" t="str">
        <f t="shared" si="3"/>
        <v>265</v>
      </c>
      <c r="G142" s="429">
        <v>6</v>
      </c>
      <c r="H142" s="430"/>
      <c r="I142" s="431" t="s">
        <v>139</v>
      </c>
      <c r="J142" s="432"/>
      <c r="K142" s="433"/>
      <c r="L142" s="264" t="s">
        <v>139</v>
      </c>
      <c r="M142" s="265" t="s">
        <v>128</v>
      </c>
      <c r="N142" s="266" t="s">
        <v>365</v>
      </c>
      <c r="O142" s="272"/>
      <c r="P142" s="268">
        <v>7035683.5199999996</v>
      </c>
      <c r="Q142" s="269"/>
      <c r="R142" s="270"/>
      <c r="T142" s="289"/>
    </row>
    <row r="143" spans="5:22" x14ac:dyDescent="0.35">
      <c r="E143" s="244" t="str">
        <f t="shared" si="6"/>
        <v>265601</v>
      </c>
      <c r="F143" s="244" t="str">
        <f t="shared" si="3"/>
        <v>265</v>
      </c>
      <c r="G143" s="429">
        <v>6</v>
      </c>
      <c r="H143" s="430"/>
      <c r="I143" s="431" t="s">
        <v>139</v>
      </c>
      <c r="J143" s="432"/>
      <c r="K143" s="433"/>
      <c r="L143" s="264" t="s">
        <v>146</v>
      </c>
      <c r="M143" s="265" t="s">
        <v>128</v>
      </c>
      <c r="N143" s="266" t="s">
        <v>367</v>
      </c>
      <c r="O143" s="272"/>
      <c r="P143" s="268">
        <v>2000000</v>
      </c>
      <c r="Q143" s="269"/>
      <c r="R143" s="270"/>
      <c r="T143" s="289"/>
    </row>
    <row r="144" spans="5:22" x14ac:dyDescent="0.35">
      <c r="E144" s="244" t="str">
        <f t="shared" si="6"/>
        <v>266201</v>
      </c>
      <c r="F144" s="244" t="str">
        <f t="shared" ref="F144:F149" si="7">+LEFT(E144,3)</f>
        <v>266</v>
      </c>
      <c r="G144" s="429">
        <v>6</v>
      </c>
      <c r="H144" s="430"/>
      <c r="I144" s="431" t="s">
        <v>146</v>
      </c>
      <c r="J144" s="432"/>
      <c r="K144" s="433"/>
      <c r="L144" s="264" t="s">
        <v>132</v>
      </c>
      <c r="M144" s="265" t="s">
        <v>128</v>
      </c>
      <c r="N144" s="266" t="s">
        <v>369</v>
      </c>
      <c r="O144" s="272"/>
      <c r="P144" s="268">
        <v>4845612.8800000008</v>
      </c>
      <c r="Q144" s="269"/>
      <c r="R144" s="270"/>
      <c r="T144" s="289"/>
    </row>
    <row r="145" spans="5:21" x14ac:dyDescent="0.35">
      <c r="E145" s="244" t="str">
        <f t="shared" si="6"/>
        <v>268301</v>
      </c>
      <c r="F145" s="244" t="str">
        <f t="shared" si="7"/>
        <v>268</v>
      </c>
      <c r="G145" s="429">
        <v>6</v>
      </c>
      <c r="H145" s="430"/>
      <c r="I145" s="431" t="s">
        <v>190</v>
      </c>
      <c r="J145" s="432"/>
      <c r="K145" s="433"/>
      <c r="L145" s="264" t="s">
        <v>175</v>
      </c>
      <c r="M145" s="265" t="s">
        <v>128</v>
      </c>
      <c r="N145" s="266" t="s">
        <v>370</v>
      </c>
      <c r="O145" s="272"/>
      <c r="P145" s="268">
        <v>211474042.99749997</v>
      </c>
      <c r="Q145" s="269"/>
      <c r="R145" s="270"/>
      <c r="T145" s="289"/>
    </row>
    <row r="146" spans="5:21" ht="13" customHeight="1" thickBot="1" x14ac:dyDescent="0.4">
      <c r="F146" s="244" t="str">
        <f t="shared" si="7"/>
        <v/>
      </c>
      <c r="G146" s="306"/>
      <c r="H146" s="307"/>
      <c r="I146" s="275"/>
      <c r="J146" s="276"/>
      <c r="K146" s="277"/>
      <c r="L146" s="278"/>
      <c r="M146" s="309"/>
      <c r="N146" s="266"/>
      <c r="O146" s="272"/>
      <c r="P146" s="299"/>
      <c r="Q146" s="299"/>
      <c r="T146" s="289"/>
    </row>
    <row r="147" spans="5:21" ht="15" thickBot="1" x14ac:dyDescent="0.4">
      <c r="F147" s="244" t="str">
        <f t="shared" si="7"/>
        <v/>
      </c>
      <c r="G147" s="282"/>
      <c r="H147" s="283"/>
      <c r="I147" s="283"/>
      <c r="J147" s="283"/>
      <c r="K147" s="283"/>
      <c r="L147" s="283"/>
      <c r="M147" s="284"/>
      <c r="N147" s="310" t="s">
        <v>371</v>
      </c>
      <c r="O147" s="286"/>
      <c r="P147" s="287">
        <f>SUM(P132:P145)</f>
        <v>268516963.39749998</v>
      </c>
      <c r="Q147" s="288">
        <f>SUM(Q132:Q145)</f>
        <v>0</v>
      </c>
      <c r="R147" s="289">
        <v>0</v>
      </c>
      <c r="S147" s="311"/>
      <c r="T147" s="289"/>
    </row>
    <row r="148" spans="5:21" x14ac:dyDescent="0.35">
      <c r="F148" s="244" t="str">
        <f t="shared" si="7"/>
        <v/>
      </c>
      <c r="G148" s="251"/>
      <c r="H148" s="252"/>
      <c r="I148" s="253"/>
      <c r="J148" s="254"/>
      <c r="K148" s="255"/>
      <c r="L148" s="290"/>
      <c r="M148" s="298"/>
      <c r="N148" s="292" t="s">
        <v>372</v>
      </c>
      <c r="O148" s="293"/>
      <c r="P148" s="312"/>
      <c r="Q148" s="312"/>
      <c r="T148" s="289"/>
    </row>
    <row r="149" spans="5:21" ht="12.65" customHeight="1" x14ac:dyDescent="0.35">
      <c r="E149" s="244" t="str">
        <f t="shared" ref="E149:E180" si="8">2&amp;G149&amp;I149&amp;L149&amp;M149</f>
        <v>271201</v>
      </c>
      <c r="F149" s="244" t="str">
        <f t="shared" si="7"/>
        <v>271</v>
      </c>
      <c r="G149" s="429">
        <v>7</v>
      </c>
      <c r="H149" s="430"/>
      <c r="I149" s="431">
        <v>1</v>
      </c>
      <c r="J149" s="432"/>
      <c r="K149" s="433"/>
      <c r="L149" s="264">
        <v>2</v>
      </c>
      <c r="M149" s="265" t="s">
        <v>128</v>
      </c>
      <c r="N149" s="266" t="s">
        <v>375</v>
      </c>
      <c r="O149" s="272"/>
      <c r="P149" s="268">
        <v>6923289.1299853493</v>
      </c>
      <c r="Q149" s="269"/>
      <c r="R149" s="270"/>
      <c r="T149" s="289"/>
    </row>
    <row r="150" spans="5:21" ht="12.65" customHeight="1" thickBot="1" x14ac:dyDescent="0.4">
      <c r="E150" s="244" t="str">
        <f t="shared" si="8"/>
        <v>2</v>
      </c>
      <c r="G150" s="313"/>
      <c r="H150" s="314"/>
      <c r="I150" s="315"/>
      <c r="J150" s="316"/>
      <c r="K150" s="317"/>
      <c r="L150" s="318"/>
      <c r="M150" s="319"/>
      <c r="N150" s="320"/>
      <c r="O150" s="321"/>
      <c r="P150" s="299"/>
      <c r="Q150" s="299"/>
      <c r="T150" s="289"/>
    </row>
    <row r="151" spans="5:21" ht="15" thickBot="1" x14ac:dyDescent="0.4">
      <c r="E151" s="244" t="str">
        <f t="shared" si="8"/>
        <v>2</v>
      </c>
      <c r="G151" s="282"/>
      <c r="H151" s="283"/>
      <c r="I151" s="283"/>
      <c r="J151" s="283"/>
      <c r="K151" s="283"/>
      <c r="L151" s="283"/>
      <c r="M151" s="284"/>
      <c r="N151" s="310" t="s">
        <v>376</v>
      </c>
      <c r="O151" s="286"/>
      <c r="P151" s="287">
        <f>P149</f>
        <v>6923289.1299853493</v>
      </c>
      <c r="Q151" s="322">
        <f>Q149</f>
        <v>0</v>
      </c>
      <c r="R151" s="289">
        <v>0</v>
      </c>
      <c r="T151" s="289"/>
    </row>
    <row r="152" spans="5:21" ht="15" thickBot="1" x14ac:dyDescent="0.4">
      <c r="E152" s="244" t="str">
        <f t="shared" si="8"/>
        <v>2</v>
      </c>
      <c r="G152" s="282"/>
      <c r="H152" s="283"/>
      <c r="I152" s="283"/>
      <c r="J152" s="283"/>
      <c r="K152" s="283"/>
      <c r="L152" s="283"/>
      <c r="M152" s="284"/>
      <c r="N152" s="310" t="s">
        <v>377</v>
      </c>
      <c r="O152" s="286"/>
      <c r="P152" s="287">
        <f>P38+P84+P117+P130+P147+P151</f>
        <v>4518272592.0048208</v>
      </c>
      <c r="Q152" s="288">
        <f>Q38+Q84+Q117+Q130+Q147+Q151</f>
        <v>0</v>
      </c>
      <c r="R152" s="289">
        <v>0</v>
      </c>
      <c r="S152" s="289"/>
      <c r="T152" s="289"/>
    </row>
    <row r="153" spans="5:21" ht="15" thickBot="1" x14ac:dyDescent="0.4">
      <c r="E153" s="244" t="str">
        <f t="shared" si="8"/>
        <v>2</v>
      </c>
      <c r="G153" s="276"/>
      <c r="H153" s="276"/>
      <c r="I153" s="276"/>
      <c r="J153" s="276"/>
      <c r="K153" s="276"/>
      <c r="L153" s="276"/>
      <c r="M153" s="323"/>
      <c r="N153" s="324"/>
      <c r="O153" s="325"/>
      <c r="P153" s="326"/>
      <c r="Q153" s="326"/>
      <c r="S153" s="271"/>
    </row>
    <row r="154" spans="5:21" x14ac:dyDescent="0.35">
      <c r="E154" s="244" t="str">
        <f>3&amp;G154&amp;I154&amp;L154&amp;M154</f>
        <v>3</v>
      </c>
      <c r="G154" s="246"/>
      <c r="H154" s="327"/>
      <c r="I154" s="328"/>
      <c r="J154" s="329"/>
      <c r="K154" s="330"/>
      <c r="L154" s="331"/>
      <c r="M154" s="291"/>
      <c r="N154" s="292" t="s">
        <v>378</v>
      </c>
      <c r="O154" s="293"/>
      <c r="P154" s="299"/>
      <c r="Q154" s="299"/>
      <c r="S154" s="271"/>
    </row>
    <row r="155" spans="5:21" x14ac:dyDescent="0.35">
      <c r="E155" s="244" t="str">
        <f t="shared" ref="E155:E157" si="9">3&amp;G155&amp;I155&amp;L155&amp;M155</f>
        <v>311501</v>
      </c>
      <c r="F155" s="244">
        <v>311</v>
      </c>
      <c r="G155" s="429">
        <v>1</v>
      </c>
      <c r="H155" s="430"/>
      <c r="I155" s="431">
        <v>1</v>
      </c>
      <c r="J155" s="432"/>
      <c r="K155" s="433"/>
      <c r="L155" s="264">
        <v>5</v>
      </c>
      <c r="M155" s="265" t="s">
        <v>128</v>
      </c>
      <c r="N155" s="266" t="s">
        <v>380</v>
      </c>
      <c r="O155" s="272"/>
      <c r="P155" s="268">
        <v>8465619.9999999981</v>
      </c>
      <c r="Q155" s="269"/>
      <c r="S155" s="244">
        <v>311501</v>
      </c>
    </row>
    <row r="156" spans="5:21" x14ac:dyDescent="0.35">
      <c r="E156" s="244" t="str">
        <f t="shared" si="9"/>
        <v>312601</v>
      </c>
      <c r="F156" s="244">
        <v>311</v>
      </c>
      <c r="G156" s="429">
        <v>1</v>
      </c>
      <c r="H156" s="430"/>
      <c r="I156" s="431">
        <v>2</v>
      </c>
      <c r="J156" s="432"/>
      <c r="K156" s="433"/>
      <c r="L156" s="264">
        <v>6</v>
      </c>
      <c r="M156" s="265" t="s">
        <v>128</v>
      </c>
      <c r="N156" s="266" t="s">
        <v>382</v>
      </c>
      <c r="O156" s="272"/>
      <c r="P156" s="268">
        <v>24702000</v>
      </c>
      <c r="Q156" s="269"/>
      <c r="S156" s="244">
        <v>312601</v>
      </c>
    </row>
    <row r="157" spans="5:21" x14ac:dyDescent="0.35">
      <c r="E157" s="244" t="str">
        <f t="shared" si="9"/>
        <v>312601</v>
      </c>
      <c r="F157" s="244">
        <v>311</v>
      </c>
      <c r="G157" s="429">
        <v>1</v>
      </c>
      <c r="H157" s="430"/>
      <c r="I157" s="431">
        <v>2</v>
      </c>
      <c r="J157" s="432"/>
      <c r="K157" s="433"/>
      <c r="L157" s="264">
        <v>6</v>
      </c>
      <c r="M157" s="265" t="s">
        <v>128</v>
      </c>
      <c r="N157" s="266" t="s">
        <v>383</v>
      </c>
      <c r="O157" s="272"/>
      <c r="P157" s="268">
        <v>2000000</v>
      </c>
      <c r="Q157" s="269"/>
      <c r="S157" s="244">
        <v>312601</v>
      </c>
      <c r="U157" s="401">
        <f>SUM(P156:P157)</f>
        <v>26702000</v>
      </c>
    </row>
    <row r="158" spans="5:21" ht="13" customHeight="1" thickBot="1" x14ac:dyDescent="0.4">
      <c r="G158" s="332"/>
      <c r="H158" s="333"/>
      <c r="I158" s="334"/>
      <c r="J158" s="335"/>
      <c r="K158" s="336"/>
      <c r="L158" s="337"/>
      <c r="M158" s="303"/>
      <c r="N158" s="279"/>
      <c r="O158" s="280"/>
      <c r="P158" s="281"/>
      <c r="Q158" s="281"/>
      <c r="S158" s="271"/>
    </row>
    <row r="159" spans="5:21" ht="15" thickBot="1" x14ac:dyDescent="0.4">
      <c r="G159" s="338"/>
      <c r="H159" s="339"/>
      <c r="I159" s="339"/>
      <c r="J159" s="339"/>
      <c r="K159" s="339"/>
      <c r="L159" s="339"/>
      <c r="M159" s="340"/>
      <c r="N159" s="285" t="s">
        <v>384</v>
      </c>
      <c r="O159" s="286"/>
      <c r="P159" s="287">
        <f>SUM(P155:P157)</f>
        <v>35167620</v>
      </c>
      <c r="Q159" s="288">
        <f>SUM(Q155:Q157)</f>
        <v>0</v>
      </c>
      <c r="S159" s="271"/>
    </row>
    <row r="160" spans="5:21" x14ac:dyDescent="0.35">
      <c r="G160" s="246"/>
      <c r="H160" s="327"/>
      <c r="I160" s="261"/>
      <c r="J160" s="262"/>
      <c r="K160" s="263"/>
      <c r="L160" s="341"/>
      <c r="M160" s="291"/>
      <c r="N160" s="292" t="s">
        <v>385</v>
      </c>
      <c r="O160" s="293"/>
      <c r="P160" s="299"/>
      <c r="Q160" s="299"/>
      <c r="R160" s="289"/>
      <c r="S160" s="271"/>
    </row>
    <row r="161" spans="5:19" ht="11.5" customHeight="1" x14ac:dyDescent="0.35">
      <c r="E161" s="244" t="str">
        <f>4&amp;G161&amp;I161&amp;L161&amp;M161</f>
        <v>411101</v>
      </c>
      <c r="F161" s="244">
        <v>411</v>
      </c>
      <c r="G161" s="429">
        <v>1</v>
      </c>
      <c r="H161" s="430"/>
      <c r="I161" s="431">
        <v>1</v>
      </c>
      <c r="J161" s="432"/>
      <c r="K161" s="433"/>
      <c r="L161" s="264">
        <v>1</v>
      </c>
      <c r="M161" s="265" t="s">
        <v>128</v>
      </c>
      <c r="N161" s="266" t="s">
        <v>387</v>
      </c>
      <c r="O161" s="272"/>
      <c r="P161" s="268">
        <v>1416219375.2908101</v>
      </c>
      <c r="Q161" s="269"/>
      <c r="R161" s="289"/>
      <c r="S161" s="271"/>
    </row>
    <row r="162" spans="5:19" ht="12.65" customHeight="1" x14ac:dyDescent="0.35">
      <c r="E162" s="244" t="str">
        <f t="shared" ref="E162:E166" si="10">4&amp;G162&amp;I162&amp;L162&amp;M162</f>
        <v>411201</v>
      </c>
      <c r="F162" s="244">
        <v>411</v>
      </c>
      <c r="G162" s="429">
        <v>1</v>
      </c>
      <c r="H162" s="430"/>
      <c r="I162" s="431">
        <v>1</v>
      </c>
      <c r="J162" s="432"/>
      <c r="K162" s="433"/>
      <c r="L162" s="264">
        <v>2</v>
      </c>
      <c r="M162" s="265" t="s">
        <v>128</v>
      </c>
      <c r="N162" s="266" t="s">
        <v>390</v>
      </c>
      <c r="O162" s="272"/>
      <c r="P162" s="268">
        <v>1870000000</v>
      </c>
      <c r="Q162" s="269"/>
      <c r="R162" s="271"/>
      <c r="S162" s="271">
        <f>+P162+P163</f>
        <v>2370000000</v>
      </c>
    </row>
    <row r="163" spans="5:19" ht="12.65" customHeight="1" x14ac:dyDescent="0.35">
      <c r="E163" s="244" t="str">
        <f t="shared" si="10"/>
        <v>411201</v>
      </c>
      <c r="F163" s="244">
        <v>411</v>
      </c>
      <c r="G163" s="429">
        <v>1</v>
      </c>
      <c r="H163" s="430"/>
      <c r="I163" s="431">
        <v>1</v>
      </c>
      <c r="J163" s="432"/>
      <c r="K163" s="433"/>
      <c r="L163" s="264">
        <v>2</v>
      </c>
      <c r="M163" s="265" t="s">
        <v>128</v>
      </c>
      <c r="N163" s="266" t="s">
        <v>467</v>
      </c>
      <c r="O163" s="272"/>
      <c r="P163" s="268">
        <v>500000000</v>
      </c>
      <c r="Q163" s="269"/>
      <c r="R163" s="271"/>
      <c r="S163" s="271"/>
    </row>
    <row r="164" spans="5:19" x14ac:dyDescent="0.35">
      <c r="E164" s="244" t="str">
        <f t="shared" si="10"/>
        <v>411501</v>
      </c>
      <c r="F164" s="244">
        <v>411</v>
      </c>
      <c r="G164" s="429">
        <v>1</v>
      </c>
      <c r="H164" s="430"/>
      <c r="I164" s="431">
        <v>1</v>
      </c>
      <c r="J164" s="432"/>
      <c r="K164" s="433"/>
      <c r="L164" s="264">
        <v>5</v>
      </c>
      <c r="M164" s="265" t="s">
        <v>128</v>
      </c>
      <c r="N164" s="266" t="s">
        <v>392</v>
      </c>
      <c r="O164" s="272"/>
      <c r="P164" s="268">
        <v>12698429.999999996</v>
      </c>
      <c r="Q164" s="269"/>
      <c r="R164" s="289"/>
      <c r="S164" s="271"/>
    </row>
    <row r="165" spans="5:19" x14ac:dyDescent="0.35">
      <c r="E165" s="244" t="str">
        <f t="shared" si="10"/>
        <v>412601</v>
      </c>
      <c r="F165" s="244">
        <v>412</v>
      </c>
      <c r="G165" s="429">
        <v>1</v>
      </c>
      <c r="H165" s="430"/>
      <c r="I165" s="431">
        <v>2</v>
      </c>
      <c r="J165" s="432"/>
      <c r="K165" s="433"/>
      <c r="L165" s="264">
        <v>6</v>
      </c>
      <c r="M165" s="265" t="s">
        <v>128</v>
      </c>
      <c r="N165" s="266" t="s">
        <v>394</v>
      </c>
      <c r="O165" s="272"/>
      <c r="P165" s="268">
        <v>123510000</v>
      </c>
      <c r="Q165" s="269"/>
      <c r="R165" s="289"/>
      <c r="S165" s="271">
        <f>+P165+P166</f>
        <v>131010000</v>
      </c>
    </row>
    <row r="166" spans="5:19" x14ac:dyDescent="0.35">
      <c r="E166" s="244" t="str">
        <f t="shared" si="10"/>
        <v>412601</v>
      </c>
      <c r="F166" s="244">
        <v>412</v>
      </c>
      <c r="G166" s="429">
        <v>1</v>
      </c>
      <c r="H166" s="430"/>
      <c r="I166" s="431">
        <v>2</v>
      </c>
      <c r="J166" s="432"/>
      <c r="K166" s="433"/>
      <c r="L166" s="264">
        <v>6</v>
      </c>
      <c r="M166" s="342" t="s">
        <v>128</v>
      </c>
      <c r="N166" s="266" t="s">
        <v>468</v>
      </c>
      <c r="O166" s="272"/>
      <c r="P166" s="268">
        <v>7500000</v>
      </c>
      <c r="Q166" s="269"/>
      <c r="R166" s="289"/>
      <c r="S166" s="271"/>
    </row>
    <row r="167" spans="5:19" ht="13" customHeight="1" thickBot="1" x14ac:dyDescent="0.4">
      <c r="E167" s="244" t="str">
        <f t="shared" si="8"/>
        <v>2</v>
      </c>
      <c r="G167" s="332"/>
      <c r="H167" s="333"/>
      <c r="I167" s="334"/>
      <c r="J167" s="335"/>
      <c r="K167" s="336"/>
      <c r="L167" s="337"/>
      <c r="M167" s="303"/>
      <c r="N167" s="279"/>
      <c r="O167" s="280"/>
      <c r="P167" s="281"/>
      <c r="Q167" s="281"/>
      <c r="R167" s="289"/>
      <c r="S167" s="271"/>
    </row>
    <row r="168" spans="5:19" ht="15" thickBot="1" x14ac:dyDescent="0.4">
      <c r="E168" s="244" t="str">
        <f t="shared" si="8"/>
        <v>2</v>
      </c>
      <c r="G168" s="282"/>
      <c r="H168" s="283"/>
      <c r="I168" s="283"/>
      <c r="J168" s="283"/>
      <c r="K168" s="283"/>
      <c r="L168" s="283"/>
      <c r="M168" s="284"/>
      <c r="N168" s="285" t="s">
        <v>396</v>
      </c>
      <c r="O168" s="286"/>
      <c r="P168" s="287">
        <f>SUM(P161:P166)</f>
        <v>3929927805.2908101</v>
      </c>
      <c r="Q168" s="288">
        <f>SUM(Q161:Q166)</f>
        <v>0</v>
      </c>
      <c r="R168" s="289"/>
      <c r="S168" s="271"/>
    </row>
    <row r="169" spans="5:19" x14ac:dyDescent="0.35">
      <c r="E169" s="244" t="str">
        <f t="shared" si="8"/>
        <v>2</v>
      </c>
      <c r="S169" s="271"/>
    </row>
    <row r="170" spans="5:19" ht="15" thickBot="1" x14ac:dyDescent="0.4">
      <c r="E170" s="244" t="str">
        <f t="shared" si="8"/>
        <v>2</v>
      </c>
      <c r="M170" s="345"/>
      <c r="N170" s="346"/>
      <c r="O170" s="271"/>
      <c r="P170" s="347"/>
      <c r="Q170" s="347"/>
      <c r="S170" s="271"/>
    </row>
    <row r="171" spans="5:19" x14ac:dyDescent="0.35">
      <c r="E171" s="244" t="str">
        <f t="shared" si="8"/>
        <v>2</v>
      </c>
      <c r="G171" s="348"/>
      <c r="H171" s="254"/>
      <c r="I171" s="254"/>
      <c r="J171" s="254"/>
      <c r="K171" s="254"/>
      <c r="L171" s="254"/>
      <c r="M171" s="349"/>
      <c r="N171" s="350" t="s">
        <v>104</v>
      </c>
      <c r="O171" s="259"/>
      <c r="P171" s="351">
        <v>8413032777.2956352</v>
      </c>
      <c r="Q171" s="352">
        <v>8413032777.2956352</v>
      </c>
      <c r="S171" s="271"/>
    </row>
    <row r="172" spans="5:19" ht="15" thickBot="1" x14ac:dyDescent="0.4">
      <c r="E172" s="244" t="str">
        <f t="shared" si="8"/>
        <v>2</v>
      </c>
      <c r="G172" s="353"/>
      <c r="H172" s="276"/>
      <c r="I172" s="276"/>
      <c r="J172" s="276"/>
      <c r="K172" s="276"/>
      <c r="L172" s="276"/>
      <c r="M172" s="354"/>
      <c r="N172" s="355" t="s">
        <v>384</v>
      </c>
      <c r="O172" s="356"/>
      <c r="P172" s="357">
        <f>$P$159</f>
        <v>35167620</v>
      </c>
      <c r="Q172" s="358">
        <f>$P$159</f>
        <v>35167620</v>
      </c>
      <c r="S172" s="271"/>
    </row>
    <row r="173" spans="5:19" ht="15" thickBot="1" x14ac:dyDescent="0.4">
      <c r="E173" s="244" t="str">
        <f t="shared" si="8"/>
        <v>2</v>
      </c>
      <c r="G173" s="353"/>
      <c r="H173" s="276"/>
      <c r="I173" s="276"/>
      <c r="J173" s="276"/>
      <c r="K173" s="276"/>
      <c r="L173" s="276"/>
      <c r="M173" s="354"/>
      <c r="N173" s="355" t="s">
        <v>397</v>
      </c>
      <c r="O173" s="326"/>
      <c r="P173" s="287">
        <f>SUM(P171:P172)</f>
        <v>8448200397.2956352</v>
      </c>
      <c r="Q173" s="358">
        <f>SUM(Q171:Q172)</f>
        <v>8448200397.2956352</v>
      </c>
      <c r="S173" s="271"/>
    </row>
    <row r="174" spans="5:19" x14ac:dyDescent="0.35">
      <c r="E174" s="244" t="str">
        <f t="shared" si="8"/>
        <v>2</v>
      </c>
      <c r="M174" s="359"/>
      <c r="N174" s="360"/>
      <c r="O174" s="347"/>
      <c r="P174" s="347"/>
      <c r="Q174" s="347"/>
      <c r="S174" s="271"/>
    </row>
    <row r="175" spans="5:19" ht="15" thickBot="1" x14ac:dyDescent="0.4">
      <c r="E175" s="244" t="str">
        <f t="shared" si="8"/>
        <v>2</v>
      </c>
      <c r="M175" s="359"/>
      <c r="N175" s="361"/>
      <c r="O175" s="271"/>
      <c r="P175" s="271"/>
      <c r="Q175" s="271"/>
      <c r="S175" s="271"/>
    </row>
    <row r="176" spans="5:19" x14ac:dyDescent="0.35">
      <c r="E176" s="244" t="str">
        <f t="shared" si="8"/>
        <v>2</v>
      </c>
      <c r="G176" s="348"/>
      <c r="H176" s="254"/>
      <c r="I176" s="254"/>
      <c r="J176" s="254"/>
      <c r="K176" s="254"/>
      <c r="L176" s="254"/>
      <c r="M176" s="349"/>
      <c r="N176" s="350" t="s">
        <v>398</v>
      </c>
      <c r="O176" s="259"/>
      <c r="P176" s="351">
        <f>$P$152</f>
        <v>4518272592.0048208</v>
      </c>
      <c r="Q176" s="352">
        <f>$Q$152</f>
        <v>0</v>
      </c>
      <c r="S176" s="271"/>
    </row>
    <row r="177" spans="5:19" ht="15" thickBot="1" x14ac:dyDescent="0.4">
      <c r="E177" s="244" t="str">
        <f t="shared" si="8"/>
        <v>2</v>
      </c>
      <c r="G177" s="353"/>
      <c r="H177" s="276"/>
      <c r="I177" s="276"/>
      <c r="J177" s="276"/>
      <c r="K177" s="276"/>
      <c r="L177" s="276"/>
      <c r="M177" s="354"/>
      <c r="N177" s="355" t="s">
        <v>396</v>
      </c>
      <c r="O177" s="356"/>
      <c r="P177" s="357">
        <f>P168</f>
        <v>3929927805.2908101</v>
      </c>
      <c r="Q177" s="358">
        <f>Q168</f>
        <v>0</v>
      </c>
      <c r="S177" s="271"/>
    </row>
    <row r="178" spans="5:19" ht="15" thickBot="1" x14ac:dyDescent="0.4">
      <c r="E178" s="244" t="str">
        <f t="shared" si="8"/>
        <v>2</v>
      </c>
      <c r="G178" s="353"/>
      <c r="H178" s="276"/>
      <c r="I178" s="276"/>
      <c r="J178" s="276"/>
      <c r="K178" s="276"/>
      <c r="L178" s="276"/>
      <c r="M178" s="354"/>
      <c r="N178" s="355" t="s">
        <v>397</v>
      </c>
      <c r="O178" s="326"/>
      <c r="P178" s="287">
        <f>SUM(P176:P177)</f>
        <v>8448200397.2956314</v>
      </c>
      <c r="Q178" s="358">
        <f>SUM(Q176:Q177)</f>
        <v>0</v>
      </c>
      <c r="R178" s="271"/>
      <c r="S178" s="271"/>
    </row>
    <row r="179" spans="5:19" ht="15" thickBot="1" x14ac:dyDescent="0.4">
      <c r="E179" s="244" t="str">
        <f t="shared" si="8"/>
        <v>2</v>
      </c>
      <c r="P179" s="295"/>
      <c r="Q179" s="295"/>
      <c r="S179" s="271"/>
    </row>
    <row r="180" spans="5:19" ht="15" thickBot="1" x14ac:dyDescent="0.4">
      <c r="E180" s="244" t="str">
        <f t="shared" si="8"/>
        <v>2</v>
      </c>
      <c r="G180" s="282"/>
      <c r="H180" s="283"/>
      <c r="I180" s="283"/>
      <c r="J180" s="283"/>
      <c r="K180" s="283"/>
      <c r="L180" s="283"/>
      <c r="M180" s="340"/>
      <c r="N180" s="362" t="s">
        <v>399</v>
      </c>
      <c r="O180" s="363"/>
      <c r="P180" s="287">
        <f>P173-P178</f>
        <v>0</v>
      </c>
      <c r="Q180" s="288">
        <f>Q173-Q178</f>
        <v>8448200397.2956352</v>
      </c>
    </row>
    <row r="181" spans="5:19" x14ac:dyDescent="0.35">
      <c r="N181" s="364"/>
      <c r="O181" s="365"/>
      <c r="P181" s="271"/>
    </row>
    <row r="182" spans="5:19" x14ac:dyDescent="0.35">
      <c r="M182" s="244"/>
    </row>
    <row r="183" spans="5:19" x14ac:dyDescent="0.35">
      <c r="M183" s="244"/>
    </row>
    <row r="184" spans="5:19" x14ac:dyDescent="0.35">
      <c r="M184" s="244"/>
    </row>
    <row r="185" spans="5:19" x14ac:dyDescent="0.35">
      <c r="M185" s="244"/>
    </row>
    <row r="186" spans="5:19" x14ac:dyDescent="0.35">
      <c r="M186" s="244"/>
    </row>
  </sheetData>
  <mergeCells count="268"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Y131"/>
  <sheetViews>
    <sheetView showGridLines="0" tabSelected="1" view="pageBreakPreview" topLeftCell="A2" zoomScale="70" zoomScaleNormal="55" zoomScaleSheetLayoutView="70" workbookViewId="0">
      <pane xSplit="3" ySplit="6" topLeftCell="J69" activePane="bottomRight" state="frozen"/>
      <selection activeCell="C89" sqref="C89"/>
      <selection pane="topRight" activeCell="C89" sqref="C89"/>
      <selection pane="bottomLeft" activeCell="C89" sqref="C89"/>
      <selection pane="bottomRight" activeCell="N85" sqref="N85"/>
    </sheetView>
  </sheetViews>
  <sheetFormatPr defaultColWidth="5.81640625" defaultRowHeight="14.5" x14ac:dyDescent="0.35"/>
  <cols>
    <col min="1" max="1" width="8.81640625" style="33" hidden="1" customWidth="1"/>
    <col min="2" max="2" width="6.81640625" hidden="1" customWidth="1"/>
    <col min="3" max="3" width="87.1796875" bestFit="1" customWidth="1"/>
    <col min="4" max="5" width="20.26953125" bestFit="1" customWidth="1"/>
    <col min="6" max="6" width="16.453125" bestFit="1" customWidth="1"/>
    <col min="7" max="7" width="17.26953125" bestFit="1" customWidth="1"/>
    <col min="8" max="8" width="16.81640625" bestFit="1" customWidth="1"/>
    <col min="9" max="9" width="17.26953125" bestFit="1" customWidth="1"/>
    <col min="10" max="13" width="12.1796875" bestFit="1" customWidth="1"/>
    <col min="14" max="14" width="13.81640625" bestFit="1" customWidth="1"/>
    <col min="15" max="15" width="10.453125" bestFit="1" customWidth="1"/>
    <col min="16" max="16" width="13.54296875" bestFit="1" customWidth="1"/>
    <col min="17" max="17" width="12.81640625" bestFit="1" customWidth="1"/>
    <col min="18" max="18" width="19.7265625" bestFit="1" customWidth="1"/>
    <col min="19" max="19" width="14.26953125" customWidth="1"/>
    <col min="20" max="20" width="12.81640625" bestFit="1" customWidth="1"/>
    <col min="21" max="21" width="10.453125" bestFit="1" customWidth="1"/>
    <col min="22" max="22" width="12" style="35" customWidth="1"/>
    <col min="23" max="23" width="2" style="35" bestFit="1" customWidth="1"/>
    <col min="24" max="24" width="5.81640625" style="35" bestFit="1"/>
  </cols>
  <sheetData>
    <row r="1" spans="1:25" ht="30" customHeight="1" x14ac:dyDescent="0.35">
      <c r="C1" s="457" t="s">
        <v>78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4"/>
      <c r="T1" s="44"/>
      <c r="U1" s="44"/>
    </row>
    <row r="2" spans="1:25" ht="15.5" x14ac:dyDescent="0.35">
      <c r="C2" s="463" t="s">
        <v>469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25"/>
      <c r="T2" s="25"/>
      <c r="U2" s="25"/>
    </row>
    <row r="3" spans="1:25" ht="15.75" customHeight="1" x14ac:dyDescent="0.35">
      <c r="C3" s="465" t="s">
        <v>82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10"/>
      <c r="T3" s="10"/>
      <c r="U3" s="10"/>
    </row>
    <row r="4" spans="1:25" ht="15.75" customHeight="1" x14ac:dyDescent="0.35">
      <c r="C4" s="453" t="s">
        <v>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10"/>
      <c r="T4" s="10"/>
      <c r="U4" s="10"/>
    </row>
    <row r="5" spans="1:25" ht="18.75" customHeight="1" x14ac:dyDescent="0.35">
      <c r="C5" s="32"/>
      <c r="D5" s="15"/>
      <c r="E5" s="15"/>
      <c r="F5" s="15"/>
      <c r="M5" s="31"/>
    </row>
    <row r="6" spans="1:25" s="42" customFormat="1" ht="12.65" customHeight="1" x14ac:dyDescent="0.35">
      <c r="A6" s="41"/>
      <c r="C6" s="459" t="s">
        <v>1</v>
      </c>
      <c r="D6" s="461" t="s">
        <v>2</v>
      </c>
      <c r="E6" s="461" t="s">
        <v>3</v>
      </c>
      <c r="F6" s="454" t="s">
        <v>65</v>
      </c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6"/>
      <c r="S6" s="47"/>
      <c r="T6" s="208"/>
      <c r="U6" s="47"/>
      <c r="V6" s="45"/>
      <c r="W6" s="208"/>
      <c r="X6" s="45"/>
      <c r="Y6" s="45"/>
    </row>
    <row r="7" spans="1:25" s="42" customFormat="1" ht="12.65" customHeight="1" x14ac:dyDescent="0.35">
      <c r="A7" s="41"/>
      <c r="C7" s="460"/>
      <c r="D7" s="462"/>
      <c r="E7" s="462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107</v>
      </c>
      <c r="R7" s="8" t="s">
        <v>77</v>
      </c>
      <c r="S7" s="47"/>
      <c r="T7" s="47"/>
      <c r="U7" s="47"/>
      <c r="V7" s="45"/>
      <c r="W7" s="45"/>
      <c r="X7" s="45"/>
    </row>
    <row r="8" spans="1:25" x14ac:dyDescent="0.35">
      <c r="C8" s="1" t="s">
        <v>4</v>
      </c>
      <c r="D8" s="17">
        <v>4518272592.0048199</v>
      </c>
      <c r="E8" s="17">
        <v>4518272592.0048199</v>
      </c>
      <c r="F8" s="17">
        <v>210982330.85000002</v>
      </c>
      <c r="G8" s="17">
        <v>232496857.42000002</v>
      </c>
      <c r="H8" s="17">
        <v>306346831.30999994</v>
      </c>
      <c r="I8" s="17">
        <v>245706555.88</v>
      </c>
      <c r="J8" s="17">
        <v>254497531.69999996</v>
      </c>
      <c r="K8" s="17">
        <v>327181817.46999449</v>
      </c>
      <c r="L8" s="17">
        <v>296062997.53999996</v>
      </c>
      <c r="M8" s="17">
        <v>311026752.61000001</v>
      </c>
      <c r="N8" s="17">
        <v>300682999.08999997</v>
      </c>
      <c r="O8" s="17"/>
      <c r="P8" s="17"/>
      <c r="Q8" s="17"/>
      <c r="R8" s="17">
        <f>SUM(F8:Q8)</f>
        <v>2484984673.8699946</v>
      </c>
      <c r="S8" s="4"/>
      <c r="T8" s="46"/>
      <c r="U8" s="4"/>
    </row>
    <row r="9" spans="1:25" x14ac:dyDescent="0.35">
      <c r="C9" s="3" t="s">
        <v>5</v>
      </c>
      <c r="D9" s="16">
        <v>2949468136.0561404</v>
      </c>
      <c r="E9" s="16">
        <v>2949468136</v>
      </c>
      <c r="F9" s="16">
        <v>159433913.34</v>
      </c>
      <c r="G9" s="16">
        <v>173735110.92000002</v>
      </c>
      <c r="H9" s="16">
        <v>185367138.45999998</v>
      </c>
      <c r="I9" s="16">
        <v>169666331.46000004</v>
      </c>
      <c r="J9" s="16">
        <v>163144556.73999998</v>
      </c>
      <c r="K9" s="16">
        <v>169765355.21000001</v>
      </c>
      <c r="L9" s="16">
        <v>201821278.94999996</v>
      </c>
      <c r="M9" s="16">
        <v>218390671.49000001</v>
      </c>
      <c r="N9" s="16">
        <v>181863028.21000001</v>
      </c>
      <c r="O9" s="16"/>
      <c r="P9" s="16"/>
      <c r="Q9" s="16"/>
      <c r="R9" s="404">
        <f>SUM(F9:Q9)</f>
        <v>1623187384.7800002</v>
      </c>
      <c r="S9" s="46"/>
      <c r="T9" s="46"/>
      <c r="U9" s="40"/>
      <c r="V9" s="46"/>
      <c r="W9" s="46"/>
      <c r="X9" s="46"/>
    </row>
    <row r="10" spans="1:25" x14ac:dyDescent="0.35">
      <c r="A10" s="33">
        <v>211</v>
      </c>
      <c r="C10" s="5" t="s">
        <v>6</v>
      </c>
      <c r="D10" s="15">
        <v>1911417042.4668365</v>
      </c>
      <c r="E10" s="15">
        <v>1911417042</v>
      </c>
      <c r="F10" s="14">
        <v>114993481.5</v>
      </c>
      <c r="G10" s="14">
        <v>126614612.13</v>
      </c>
      <c r="H10" s="14">
        <v>139952259.91999999</v>
      </c>
      <c r="I10" s="14">
        <v>126624069.00000003</v>
      </c>
      <c r="J10" s="14">
        <v>118860186.78999999</v>
      </c>
      <c r="K10" s="14">
        <v>124279548.36</v>
      </c>
      <c r="L10" s="14">
        <v>153890620.38999996</v>
      </c>
      <c r="M10" s="14">
        <v>154925593.61000004</v>
      </c>
      <c r="N10" s="14">
        <v>127958953.63000001</v>
      </c>
      <c r="O10" s="14"/>
      <c r="P10" s="14"/>
      <c r="Q10" s="14"/>
      <c r="R10" s="15">
        <f>SUM(F10:Q10)</f>
        <v>1188099325.3299999</v>
      </c>
      <c r="S10" s="15"/>
      <c r="T10" s="35"/>
      <c r="U10" s="30"/>
    </row>
    <row r="11" spans="1:25" x14ac:dyDescent="0.35">
      <c r="A11" s="33">
        <v>212</v>
      </c>
      <c r="C11" s="5" t="s">
        <v>7</v>
      </c>
      <c r="D11" s="15">
        <v>251105143.82796016</v>
      </c>
      <c r="E11" s="15">
        <v>251105144</v>
      </c>
      <c r="F11" s="14">
        <v>19677197.239999998</v>
      </c>
      <c r="G11" s="14">
        <v>20790549.920000006</v>
      </c>
      <c r="H11" s="14">
        <v>19171686.16</v>
      </c>
      <c r="I11" s="14">
        <v>17306663.07</v>
      </c>
      <c r="J11" s="14">
        <v>18816320.530000001</v>
      </c>
      <c r="K11" s="14">
        <v>18418080.109999999</v>
      </c>
      <c r="L11" s="14">
        <v>15581185.429999996</v>
      </c>
      <c r="M11" s="14">
        <v>27984640.229999997</v>
      </c>
      <c r="N11" s="14">
        <v>24353074.259999994</v>
      </c>
      <c r="O11" s="14"/>
      <c r="P11" s="14"/>
      <c r="Q11" s="14"/>
      <c r="R11" s="15">
        <f t="shared" ref="R11:R14" si="0">SUM(F11:Q11)</f>
        <v>182099396.94999999</v>
      </c>
      <c r="S11" s="15"/>
      <c r="T11" s="35"/>
      <c r="U11" s="30"/>
    </row>
    <row r="12" spans="1:25" x14ac:dyDescent="0.35">
      <c r="A12" s="33">
        <v>213</v>
      </c>
      <c r="C12" s="5" t="s">
        <v>8</v>
      </c>
      <c r="D12" s="15">
        <v>24688037.318766117</v>
      </c>
      <c r="E12" s="15">
        <v>24688037</v>
      </c>
      <c r="F12" s="14">
        <v>2084455.51</v>
      </c>
      <c r="G12" s="14">
        <v>2084455.51</v>
      </c>
      <c r="H12" s="14">
        <v>2023203.31</v>
      </c>
      <c r="I12" s="14">
        <v>2075703.31</v>
      </c>
      <c r="J12" s="14">
        <v>2004413.4100000001</v>
      </c>
      <c r="K12" s="14">
        <v>2004413.4100000001</v>
      </c>
      <c r="L12" s="14">
        <v>2004413.4100000001</v>
      </c>
      <c r="M12" s="14">
        <v>1983441.32</v>
      </c>
      <c r="N12" s="14">
        <v>1983571.6600000004</v>
      </c>
      <c r="O12" s="14"/>
      <c r="P12" s="14"/>
      <c r="Q12" s="14"/>
      <c r="R12" s="15">
        <f t="shared" si="0"/>
        <v>18248070.850000001</v>
      </c>
      <c r="S12" s="15"/>
      <c r="T12" s="35"/>
      <c r="U12" s="30"/>
    </row>
    <row r="13" spans="1:25" x14ac:dyDescent="0.35">
      <c r="A13" s="33">
        <v>214</v>
      </c>
      <c r="C13" s="5" t="s">
        <v>9</v>
      </c>
      <c r="D13" s="15">
        <v>570075235.56332195</v>
      </c>
      <c r="E13" s="15">
        <v>570075236</v>
      </c>
      <c r="F13" s="14">
        <v>8318460.7199999969</v>
      </c>
      <c r="G13" s="14">
        <v>9602836.0800000019</v>
      </c>
      <c r="H13" s="14">
        <v>9384529.7099999953</v>
      </c>
      <c r="I13" s="14">
        <v>8390369.1899999995</v>
      </c>
      <c r="J13" s="14">
        <v>8068827.7799999984</v>
      </c>
      <c r="K13" s="14">
        <v>9491619.2999999989</v>
      </c>
      <c r="L13" s="14">
        <v>14564763.379999995</v>
      </c>
      <c r="M13" s="14">
        <v>17879782.43999999</v>
      </c>
      <c r="N13" s="14">
        <v>12051655.429999998</v>
      </c>
      <c r="O13" s="14"/>
      <c r="P13" s="14"/>
      <c r="Q13" s="14"/>
      <c r="R13" s="15">
        <f t="shared" si="0"/>
        <v>97752844.029999956</v>
      </c>
      <c r="S13" s="15"/>
      <c r="T13" s="35"/>
      <c r="U13" s="30"/>
    </row>
    <row r="14" spans="1:25" x14ac:dyDescent="0.35">
      <c r="A14" s="33">
        <v>215</v>
      </c>
      <c r="C14" s="5" t="s">
        <v>10</v>
      </c>
      <c r="D14" s="15">
        <v>192182676.87925571</v>
      </c>
      <c r="E14" s="15">
        <v>192182677</v>
      </c>
      <c r="F14" s="14">
        <v>14360318.369999994</v>
      </c>
      <c r="G14" s="14">
        <v>14642657.279999999</v>
      </c>
      <c r="H14" s="14">
        <v>14835459.359999998</v>
      </c>
      <c r="I14" s="14">
        <v>15269526.890000004</v>
      </c>
      <c r="J14" s="14">
        <v>15394808.229999999</v>
      </c>
      <c r="K14" s="14">
        <v>15571694.030000001</v>
      </c>
      <c r="L14" s="14">
        <v>15780296.339999998</v>
      </c>
      <c r="M14" s="14">
        <v>15617213.889999997</v>
      </c>
      <c r="N14" s="14">
        <v>15515773.229999995</v>
      </c>
      <c r="O14" s="14"/>
      <c r="P14" s="14"/>
      <c r="Q14" s="14"/>
      <c r="R14" s="15">
        <f t="shared" si="0"/>
        <v>136987747.62</v>
      </c>
      <c r="S14" s="15"/>
      <c r="T14" s="35"/>
      <c r="U14" s="30"/>
    </row>
    <row r="15" spans="1:25" x14ac:dyDescent="0.35">
      <c r="C15" s="3" t="s">
        <v>11</v>
      </c>
      <c r="D15" s="16">
        <v>787717652.20373821</v>
      </c>
      <c r="E15" s="16">
        <v>975768695.09000003</v>
      </c>
      <c r="F15" s="404">
        <v>24445458.520000003</v>
      </c>
      <c r="G15" s="404">
        <v>23341957.899999999</v>
      </c>
      <c r="H15" s="404">
        <v>82301622.849999949</v>
      </c>
      <c r="I15" s="404">
        <v>42143312.060000002</v>
      </c>
      <c r="J15" s="404">
        <v>58339369.07</v>
      </c>
      <c r="K15" s="404">
        <v>113152531.74999997</v>
      </c>
      <c r="L15" s="404">
        <v>53259474.040000007</v>
      </c>
      <c r="M15" s="404">
        <v>39352283.759999998</v>
      </c>
      <c r="N15" s="404">
        <v>81071747.849999994</v>
      </c>
      <c r="O15" s="404"/>
      <c r="P15" s="404"/>
      <c r="Q15" s="404"/>
      <c r="R15" s="16">
        <f t="shared" ref="R15:R77" si="1">SUM(F15:Q15)</f>
        <v>517407757.79999995</v>
      </c>
      <c r="S15" s="46"/>
      <c r="T15" s="46"/>
      <c r="U15" s="40"/>
      <c r="V15" s="46"/>
      <c r="W15" s="46"/>
      <c r="X15" s="46"/>
    </row>
    <row r="16" spans="1:25" x14ac:dyDescent="0.35">
      <c r="A16" s="33">
        <v>221</v>
      </c>
      <c r="C16" s="5" t="s">
        <v>12</v>
      </c>
      <c r="D16" s="15">
        <v>65262162.792000003</v>
      </c>
      <c r="E16" s="15">
        <v>65262163</v>
      </c>
      <c r="F16" s="14">
        <v>2248869.6800000002</v>
      </c>
      <c r="G16" s="14">
        <v>4237235.47</v>
      </c>
      <c r="H16" s="14">
        <v>5066606.9400000004</v>
      </c>
      <c r="I16" s="14">
        <v>5229697.46</v>
      </c>
      <c r="J16" s="14">
        <v>7487961.7800000003</v>
      </c>
      <c r="K16" s="14">
        <v>5042517.3499999996</v>
      </c>
      <c r="L16" s="14">
        <v>5231900.7700000005</v>
      </c>
      <c r="M16" s="14">
        <v>4085056.15</v>
      </c>
      <c r="N16" s="14">
        <v>5997741.8100000005</v>
      </c>
      <c r="O16" s="14"/>
      <c r="P16" s="14"/>
      <c r="Q16" s="14"/>
      <c r="R16" s="15">
        <f t="shared" si="1"/>
        <v>44627587.410000004</v>
      </c>
      <c r="S16" s="15"/>
      <c r="T16" s="35"/>
      <c r="U16" s="30"/>
    </row>
    <row r="17" spans="1:24" x14ac:dyDescent="0.35">
      <c r="A17" s="33">
        <v>222</v>
      </c>
      <c r="C17" s="5" t="s">
        <v>13</v>
      </c>
      <c r="D17" s="15">
        <v>84799905.333333328</v>
      </c>
      <c r="E17" s="15">
        <v>84799905</v>
      </c>
      <c r="F17" s="14">
        <v>6441095.4000000004</v>
      </c>
      <c r="G17" s="14">
        <v>1043292.96</v>
      </c>
      <c r="H17" s="14">
        <v>5288984.9399999995</v>
      </c>
      <c r="I17" s="14">
        <v>7052945.0499999998</v>
      </c>
      <c r="J17" s="14">
        <v>6415861.2699999996</v>
      </c>
      <c r="K17" s="14">
        <v>5727482.7000000002</v>
      </c>
      <c r="L17" s="14">
        <v>6917185.8100000005</v>
      </c>
      <c r="M17" s="14">
        <v>6512660.6500000004</v>
      </c>
      <c r="N17" s="14">
        <v>6697846.4500000002</v>
      </c>
      <c r="O17" s="14"/>
      <c r="P17" s="14"/>
      <c r="Q17" s="14"/>
      <c r="R17" s="15">
        <f t="shared" si="1"/>
        <v>52097355.230000004</v>
      </c>
      <c r="S17" s="15"/>
      <c r="T17" s="35"/>
      <c r="U17" s="30"/>
    </row>
    <row r="18" spans="1:24" x14ac:dyDescent="0.35">
      <c r="A18" s="33">
        <v>223</v>
      </c>
      <c r="C18" s="5" t="s">
        <v>14</v>
      </c>
      <c r="D18" s="15">
        <v>48084996.399800003</v>
      </c>
      <c r="E18" s="15">
        <v>51908453</v>
      </c>
      <c r="F18" s="14">
        <v>561113.25</v>
      </c>
      <c r="G18" s="14">
        <v>3569806.8000000003</v>
      </c>
      <c r="H18" s="14">
        <v>1650146.44</v>
      </c>
      <c r="I18" s="14">
        <v>3114542.0100000002</v>
      </c>
      <c r="J18" s="14">
        <v>1538808</v>
      </c>
      <c r="K18" s="14">
        <v>3628266.32</v>
      </c>
      <c r="L18" s="14">
        <v>3893124.96</v>
      </c>
      <c r="M18" s="14">
        <v>1663537.93</v>
      </c>
      <c r="N18" s="14">
        <v>2734831.63</v>
      </c>
      <c r="O18" s="14"/>
      <c r="P18" s="14"/>
      <c r="Q18" s="14"/>
      <c r="R18" s="15">
        <f t="shared" si="1"/>
        <v>22354177.34</v>
      </c>
      <c r="S18" s="15"/>
      <c r="T18" s="35"/>
      <c r="U18" s="30"/>
    </row>
    <row r="19" spans="1:24" x14ac:dyDescent="0.35">
      <c r="A19" s="33">
        <v>224</v>
      </c>
      <c r="C19" s="5" t="s">
        <v>15</v>
      </c>
      <c r="D19" s="15">
        <v>7377497</v>
      </c>
      <c r="E19" s="15">
        <v>3623570</v>
      </c>
      <c r="F19" s="14">
        <v>21040.640000000014</v>
      </c>
      <c r="G19" s="14">
        <v>509967.16</v>
      </c>
      <c r="H19" s="14">
        <v>124338.15</v>
      </c>
      <c r="I19" s="14">
        <v>365327.3</v>
      </c>
      <c r="J19" s="14">
        <v>328387.3</v>
      </c>
      <c r="K19" s="14">
        <v>562197.79</v>
      </c>
      <c r="L19" s="14">
        <v>718042.4</v>
      </c>
      <c r="M19" s="14">
        <v>559342.6399999999</v>
      </c>
      <c r="N19" s="14">
        <v>214156.91999999998</v>
      </c>
      <c r="O19" s="14"/>
      <c r="P19" s="14"/>
      <c r="Q19" s="14"/>
      <c r="R19" s="15">
        <f t="shared" si="1"/>
        <v>3402800.3</v>
      </c>
      <c r="S19" s="15"/>
      <c r="T19" s="35"/>
      <c r="U19" s="30"/>
    </row>
    <row r="20" spans="1:24" x14ac:dyDescent="0.35">
      <c r="A20" s="33">
        <v>225</v>
      </c>
      <c r="C20" s="5" t="s">
        <v>16</v>
      </c>
      <c r="D20" s="15">
        <v>28667392.303798005</v>
      </c>
      <c r="E20" s="15">
        <v>214413905.09</v>
      </c>
      <c r="F20" s="14">
        <v>1675651.8</v>
      </c>
      <c r="G20" s="14">
        <v>2053664.5199999998</v>
      </c>
      <c r="H20" s="14">
        <v>1714786.81</v>
      </c>
      <c r="I20" s="14">
        <v>2807159.67</v>
      </c>
      <c r="J20" s="14">
        <v>8361870.9100000001</v>
      </c>
      <c r="K20" s="14">
        <v>75398524.639999986</v>
      </c>
      <c r="L20" s="14">
        <v>8547584.5700000003</v>
      </c>
      <c r="M20" s="14">
        <v>2278063.66</v>
      </c>
      <c r="N20" s="14">
        <v>30869907.91</v>
      </c>
      <c r="O20" s="14"/>
      <c r="P20" s="14"/>
      <c r="Q20" s="14"/>
      <c r="R20" s="15">
        <f t="shared" si="1"/>
        <v>133707214.48999998</v>
      </c>
      <c r="S20" s="15"/>
      <c r="T20" s="35"/>
      <c r="U20" s="30"/>
    </row>
    <row r="21" spans="1:24" x14ac:dyDescent="0.35">
      <c r="A21" s="33">
        <v>226</v>
      </c>
      <c r="C21" s="5" t="s">
        <v>17</v>
      </c>
      <c r="D21" s="15">
        <v>135251306.96605286</v>
      </c>
      <c r="E21" s="15">
        <v>135251307</v>
      </c>
      <c r="F21" s="14">
        <v>4792333.0599999996</v>
      </c>
      <c r="G21" s="14">
        <v>6058156.7299999995</v>
      </c>
      <c r="H21" s="14">
        <v>53280613.199999943</v>
      </c>
      <c r="I21" s="14">
        <v>6617380.1599999992</v>
      </c>
      <c r="J21" s="14">
        <v>6409836.6699999971</v>
      </c>
      <c r="K21" s="14">
        <v>6858830.4599999962</v>
      </c>
      <c r="L21" s="14">
        <v>7431819.5799999991</v>
      </c>
      <c r="M21" s="14">
        <v>5897582.0700000012</v>
      </c>
      <c r="N21" s="14">
        <v>6666912.1199999917</v>
      </c>
      <c r="O21" s="14"/>
      <c r="P21" s="14"/>
      <c r="Q21" s="14"/>
      <c r="R21" s="15">
        <f t="shared" si="1"/>
        <v>104013464.04999994</v>
      </c>
      <c r="S21" s="15"/>
      <c r="T21" s="35"/>
      <c r="U21" s="30"/>
    </row>
    <row r="22" spans="1:24" x14ac:dyDescent="0.35">
      <c r="A22" s="33">
        <v>227</v>
      </c>
      <c r="C22" s="5" t="s">
        <v>18</v>
      </c>
      <c r="D22" s="15">
        <v>48987736.815300003</v>
      </c>
      <c r="E22" s="15">
        <v>48987736</v>
      </c>
      <c r="F22" s="14">
        <v>261848.35</v>
      </c>
      <c r="G22" s="14">
        <v>397849.08</v>
      </c>
      <c r="H22" s="14">
        <v>1312192.25</v>
      </c>
      <c r="I22" s="14">
        <v>2268602.21</v>
      </c>
      <c r="J22" s="14">
        <v>910111</v>
      </c>
      <c r="K22" s="14">
        <v>775710.16999999993</v>
      </c>
      <c r="L22" s="14">
        <v>2108218.77</v>
      </c>
      <c r="M22" s="14">
        <v>3053285.3</v>
      </c>
      <c r="N22" s="14">
        <v>1247413</v>
      </c>
      <c r="O22" s="14"/>
      <c r="P22" s="14"/>
      <c r="Q22" s="14"/>
      <c r="R22" s="15">
        <f t="shared" si="1"/>
        <v>12335230.129999999</v>
      </c>
      <c r="S22" s="15"/>
      <c r="T22" s="35"/>
      <c r="U22" s="30"/>
    </row>
    <row r="23" spans="1:24" x14ac:dyDescent="0.35">
      <c r="A23" s="33">
        <v>228</v>
      </c>
      <c r="C23" s="5" t="s">
        <v>19</v>
      </c>
      <c r="D23" s="15">
        <v>356312447.09346002</v>
      </c>
      <c r="E23" s="15">
        <v>358547447</v>
      </c>
      <c r="F23" s="14">
        <v>7803915.3399999999</v>
      </c>
      <c r="G23" s="14">
        <v>5099956.18</v>
      </c>
      <c r="H23" s="14">
        <v>13488254.119999999</v>
      </c>
      <c r="I23" s="14">
        <v>13548765.810000001</v>
      </c>
      <c r="J23" s="14">
        <v>26800582.140000001</v>
      </c>
      <c r="K23" s="14">
        <v>14732482.32</v>
      </c>
      <c r="L23" s="14">
        <v>17351265.379999999</v>
      </c>
      <c r="M23" s="14">
        <v>12935396.559999999</v>
      </c>
      <c r="N23" s="14">
        <v>24992120.969999999</v>
      </c>
      <c r="O23" s="14"/>
      <c r="P23" s="14"/>
      <c r="Q23" s="14"/>
      <c r="R23" s="15">
        <f t="shared" si="1"/>
        <v>136752738.81999999</v>
      </c>
      <c r="S23" s="15"/>
      <c r="T23" s="35"/>
      <c r="U23" s="30"/>
      <c r="W23" s="35">
        <v>0</v>
      </c>
    </row>
    <row r="24" spans="1:24" x14ac:dyDescent="0.35">
      <c r="A24" s="33">
        <v>229</v>
      </c>
      <c r="C24" s="5" t="s">
        <v>20</v>
      </c>
      <c r="D24" s="15">
        <v>12974207.499994</v>
      </c>
      <c r="E24" s="15">
        <v>12974208</v>
      </c>
      <c r="F24" s="14">
        <v>639591</v>
      </c>
      <c r="G24" s="14">
        <v>372029</v>
      </c>
      <c r="H24" s="14">
        <v>375700</v>
      </c>
      <c r="I24" s="14">
        <v>1138892.3900000001</v>
      </c>
      <c r="J24" s="14">
        <v>85950</v>
      </c>
      <c r="K24" s="14">
        <v>426520</v>
      </c>
      <c r="L24" s="14">
        <v>1060331.8</v>
      </c>
      <c r="M24" s="14">
        <v>2367358.7999999998</v>
      </c>
      <c r="N24" s="14">
        <v>1650817.04</v>
      </c>
      <c r="O24" s="14"/>
      <c r="P24" s="14"/>
      <c r="Q24" s="14"/>
      <c r="R24" s="15">
        <f t="shared" si="1"/>
        <v>8117190.0300000003</v>
      </c>
      <c r="S24" s="15"/>
      <c r="T24" s="35"/>
      <c r="U24" s="30"/>
    </row>
    <row r="25" spans="1:24" x14ac:dyDescent="0.35">
      <c r="C25" s="3" t="s">
        <v>21</v>
      </c>
      <c r="D25" s="16">
        <v>58331583.805065662</v>
      </c>
      <c r="E25" s="16">
        <v>58579585</v>
      </c>
      <c r="F25" s="404">
        <v>661346.43000000005</v>
      </c>
      <c r="G25" s="404">
        <v>2366429.4700000016</v>
      </c>
      <c r="H25" s="404">
        <v>3806173.89</v>
      </c>
      <c r="I25" s="404">
        <v>4351278.7899999768</v>
      </c>
      <c r="J25" s="404">
        <v>3154302.7799999993</v>
      </c>
      <c r="K25" s="404">
        <v>2801838.1399945067</v>
      </c>
      <c r="L25" s="404">
        <v>2424153.4600000004</v>
      </c>
      <c r="M25" s="404">
        <v>5231154.3000000054</v>
      </c>
      <c r="N25" s="404">
        <v>2378710.7199999997</v>
      </c>
      <c r="O25" s="404"/>
      <c r="P25" s="404"/>
      <c r="Q25" s="404"/>
      <c r="R25" s="16">
        <f t="shared" si="1"/>
        <v>27175387.979994491</v>
      </c>
      <c r="S25" s="46"/>
      <c r="T25" s="46"/>
      <c r="U25" s="40"/>
      <c r="V25" s="46"/>
      <c r="W25" s="46"/>
      <c r="X25" s="46"/>
    </row>
    <row r="26" spans="1:24" x14ac:dyDescent="0.35">
      <c r="A26" s="33">
        <v>231</v>
      </c>
      <c r="C26" s="5" t="s">
        <v>22</v>
      </c>
      <c r="D26" s="15">
        <v>25019278.666666668</v>
      </c>
      <c r="E26" s="15">
        <v>25019279</v>
      </c>
      <c r="F26" s="14">
        <v>24636.989999999991</v>
      </c>
      <c r="G26" s="14">
        <v>1584523.3400000017</v>
      </c>
      <c r="H26" s="14">
        <v>2781626.64</v>
      </c>
      <c r="I26" s="14">
        <v>2056332.6200000008</v>
      </c>
      <c r="J26" s="14">
        <v>1450051.9299999995</v>
      </c>
      <c r="K26" s="14">
        <v>936187.12</v>
      </c>
      <c r="L26" s="14">
        <v>887069.00000000047</v>
      </c>
      <c r="M26" s="14">
        <v>4378099.8200000059</v>
      </c>
      <c r="N26" s="14">
        <v>899279.57</v>
      </c>
      <c r="O26" s="14"/>
      <c r="P26" s="14"/>
      <c r="Q26" s="14"/>
      <c r="R26" s="15">
        <f t="shared" si="1"/>
        <v>14997807.030000009</v>
      </c>
      <c r="S26" s="15"/>
      <c r="T26" s="35"/>
      <c r="U26" s="30"/>
    </row>
    <row r="27" spans="1:24" x14ac:dyDescent="0.35">
      <c r="A27" s="33">
        <v>232</v>
      </c>
      <c r="C27" s="5" t="s">
        <v>23</v>
      </c>
      <c r="D27" s="15">
        <v>3029829.998499</v>
      </c>
      <c r="E27" s="15">
        <v>3029830</v>
      </c>
      <c r="F27" s="14">
        <v>0</v>
      </c>
      <c r="G27" s="14">
        <v>0</v>
      </c>
      <c r="H27" s="14">
        <v>5.6843418860808015E-14</v>
      </c>
      <c r="I27" s="14">
        <v>995035</v>
      </c>
      <c r="J27" s="14">
        <v>57350</v>
      </c>
      <c r="K27" s="14">
        <v>53620</v>
      </c>
      <c r="L27" s="14">
        <v>251289</v>
      </c>
      <c r="M27" s="14">
        <v>26600</v>
      </c>
      <c r="N27" s="14">
        <v>6000</v>
      </c>
      <c r="O27" s="14"/>
      <c r="P27" s="14"/>
      <c r="Q27" s="14"/>
      <c r="R27" s="15">
        <f t="shared" si="1"/>
        <v>1389894</v>
      </c>
      <c r="S27" s="15"/>
      <c r="T27" s="35"/>
      <c r="U27" s="30"/>
    </row>
    <row r="28" spans="1:24" x14ac:dyDescent="0.35">
      <c r="A28" s="33">
        <v>233</v>
      </c>
      <c r="C28" s="5" t="s">
        <v>24</v>
      </c>
      <c r="D28" s="15">
        <v>2533481</v>
      </c>
      <c r="E28" s="15">
        <v>2781481</v>
      </c>
      <c r="F28" s="14">
        <v>139998.81000000008</v>
      </c>
      <c r="G28" s="14">
        <v>25999.999999999996</v>
      </c>
      <c r="H28" s="14">
        <v>170724.99999999997</v>
      </c>
      <c r="I28" s="14">
        <v>153205.98000000001</v>
      </c>
      <c r="J28" s="14">
        <v>295000</v>
      </c>
      <c r="K28" s="14">
        <v>135955.79999999999</v>
      </c>
      <c r="L28" s="14">
        <v>84775</v>
      </c>
      <c r="M28" s="14">
        <v>137475</v>
      </c>
      <c r="N28" s="14">
        <v>158425</v>
      </c>
      <c r="O28" s="14"/>
      <c r="P28" s="14"/>
      <c r="Q28" s="14"/>
      <c r="R28" s="15">
        <f t="shared" si="1"/>
        <v>1301560.5900000001</v>
      </c>
      <c r="S28" s="15"/>
      <c r="T28" s="35"/>
      <c r="U28" s="30"/>
    </row>
    <row r="29" spans="1:24" x14ac:dyDescent="0.35">
      <c r="A29" s="33">
        <v>234</v>
      </c>
      <c r="C29" s="5" t="s">
        <v>25</v>
      </c>
      <c r="D29" s="15">
        <v>450425</v>
      </c>
      <c r="E29" s="15">
        <v>450425</v>
      </c>
      <c r="F29" s="14">
        <v>0</v>
      </c>
      <c r="G29" s="14">
        <v>0</v>
      </c>
      <c r="H29" s="14">
        <v>0</v>
      </c>
      <c r="I29" s="14">
        <v>131555</v>
      </c>
      <c r="J29" s="14">
        <v>0</v>
      </c>
      <c r="K29" s="14">
        <v>102575</v>
      </c>
      <c r="L29" s="14">
        <v>0</v>
      </c>
      <c r="M29" s="14">
        <v>0</v>
      </c>
      <c r="N29" s="14">
        <v>0</v>
      </c>
      <c r="O29" s="14"/>
      <c r="P29" s="14"/>
      <c r="Q29" s="14"/>
      <c r="R29" s="15">
        <f t="shared" si="1"/>
        <v>234130</v>
      </c>
      <c r="S29" s="15"/>
      <c r="T29" s="35"/>
      <c r="U29" s="30"/>
    </row>
    <row r="30" spans="1:24" x14ac:dyDescent="0.35">
      <c r="A30" s="33">
        <v>235</v>
      </c>
      <c r="C30" s="5" t="s">
        <v>26</v>
      </c>
      <c r="D30" s="15">
        <v>250000</v>
      </c>
      <c r="E30" s="15">
        <v>250000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/>
      <c r="P30" s="14"/>
      <c r="Q30" s="14"/>
      <c r="R30" s="15">
        <f t="shared" si="1"/>
        <v>0</v>
      </c>
      <c r="S30" s="15"/>
      <c r="T30" s="35"/>
      <c r="U30" s="30"/>
    </row>
    <row r="31" spans="1:24" x14ac:dyDescent="0.35">
      <c r="A31" s="33">
        <v>236</v>
      </c>
      <c r="C31" s="5" t="s">
        <v>27</v>
      </c>
      <c r="D31" s="15">
        <v>1025480</v>
      </c>
      <c r="E31" s="15">
        <v>1025480</v>
      </c>
      <c r="F31" s="14">
        <v>0</v>
      </c>
      <c r="G31" s="14">
        <v>0</v>
      </c>
      <c r="H31" s="14">
        <v>92427</v>
      </c>
      <c r="I31" s="14">
        <v>3927.99</v>
      </c>
      <c r="J31" s="14">
        <v>0</v>
      </c>
      <c r="K31" s="14">
        <v>11065</v>
      </c>
      <c r="L31" s="14">
        <v>0</v>
      </c>
      <c r="M31" s="14">
        <v>0</v>
      </c>
      <c r="N31" s="14">
        <v>0</v>
      </c>
      <c r="O31" s="14"/>
      <c r="P31" s="14"/>
      <c r="Q31" s="14"/>
      <c r="R31" s="15">
        <f t="shared" si="1"/>
        <v>107419.99</v>
      </c>
      <c r="S31" s="15"/>
      <c r="T31" s="35"/>
      <c r="U31" s="30"/>
    </row>
    <row r="32" spans="1:24" x14ac:dyDescent="0.35">
      <c r="A32" s="33">
        <v>237</v>
      </c>
      <c r="C32" s="5" t="s">
        <v>28</v>
      </c>
      <c r="D32" s="15">
        <v>4032610</v>
      </c>
      <c r="E32" s="15">
        <v>4032610</v>
      </c>
      <c r="F32" s="14">
        <v>273934.67</v>
      </c>
      <c r="G32" s="14">
        <v>226884.40000000002</v>
      </c>
      <c r="H32" s="14">
        <v>297590.31</v>
      </c>
      <c r="I32" s="14">
        <v>218632.41999997554</v>
      </c>
      <c r="J32" s="14">
        <v>52632.26</v>
      </c>
      <c r="K32" s="14">
        <v>554108.08999450679</v>
      </c>
      <c r="L32" s="14">
        <v>297712.93</v>
      </c>
      <c r="M32" s="14">
        <v>149105.06</v>
      </c>
      <c r="N32" s="14">
        <v>199828.47</v>
      </c>
      <c r="O32" s="14"/>
      <c r="P32" s="14"/>
      <c r="Q32" s="14"/>
      <c r="R32" s="15">
        <f t="shared" si="1"/>
        <v>2270428.6099944822</v>
      </c>
      <c r="S32" s="15"/>
      <c r="T32" s="35"/>
      <c r="U32" s="30"/>
    </row>
    <row r="33" spans="1:24" x14ac:dyDescent="0.35">
      <c r="A33" s="33">
        <v>238</v>
      </c>
      <c r="C33" s="5" t="s">
        <v>29</v>
      </c>
      <c r="D33" s="15">
        <v>0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/>
      <c r="P33" s="14"/>
      <c r="Q33" s="14"/>
      <c r="R33" s="15">
        <f t="shared" si="1"/>
        <v>0</v>
      </c>
      <c r="S33" s="15"/>
      <c r="T33" s="35"/>
      <c r="U33" s="30"/>
    </row>
    <row r="34" spans="1:24" x14ac:dyDescent="0.35">
      <c r="A34" s="33">
        <v>239</v>
      </c>
      <c r="C34" s="5" t="s">
        <v>30</v>
      </c>
      <c r="D34" s="15">
        <v>21990479.139899999</v>
      </c>
      <c r="E34" s="15">
        <v>21990480</v>
      </c>
      <c r="F34" s="14">
        <v>222775.96</v>
      </c>
      <c r="G34" s="14">
        <v>529021.73</v>
      </c>
      <c r="H34" s="14">
        <v>463804.94</v>
      </c>
      <c r="I34" s="14">
        <v>792589.77999999991</v>
      </c>
      <c r="J34" s="14">
        <v>1299268.5899999999</v>
      </c>
      <c r="K34" s="14">
        <v>1008327.13</v>
      </c>
      <c r="L34" s="14">
        <v>903307.53</v>
      </c>
      <c r="M34" s="14">
        <v>539874.41999999993</v>
      </c>
      <c r="N34" s="14">
        <v>1115177.68</v>
      </c>
      <c r="O34" s="14"/>
      <c r="P34" s="14"/>
      <c r="Q34" s="14"/>
      <c r="R34" s="15">
        <f t="shared" si="1"/>
        <v>6874147.7599999998</v>
      </c>
      <c r="S34" s="15"/>
      <c r="T34" s="35"/>
      <c r="U34" s="30"/>
    </row>
    <row r="35" spans="1:24" x14ac:dyDescent="0.35">
      <c r="C35" s="3" t="s">
        <v>31</v>
      </c>
      <c r="D35" s="16">
        <v>447314967.41239011</v>
      </c>
      <c r="E35" s="16">
        <v>439314968</v>
      </c>
      <c r="F35" s="16">
        <v>22476713.050000001</v>
      </c>
      <c r="G35" s="16">
        <v>27128879.950000003</v>
      </c>
      <c r="H35" s="16">
        <v>25858589.850000001</v>
      </c>
      <c r="I35" s="16">
        <v>27063469.949999999</v>
      </c>
      <c r="J35" s="16">
        <v>25583173.100000001</v>
      </c>
      <c r="K35" s="16">
        <v>38589960.890000001</v>
      </c>
      <c r="L35" s="16">
        <v>36359059.469999999</v>
      </c>
      <c r="M35" s="16">
        <v>34915671.600000001</v>
      </c>
      <c r="N35" s="16">
        <v>33066093.120000001</v>
      </c>
      <c r="O35" s="16"/>
      <c r="P35" s="16"/>
      <c r="Q35" s="16"/>
      <c r="R35" s="16">
        <f t="shared" si="1"/>
        <v>271041610.98000002</v>
      </c>
      <c r="S35" s="46"/>
      <c r="T35" s="46"/>
      <c r="U35" s="40"/>
      <c r="V35" s="46"/>
      <c r="W35" s="46"/>
      <c r="X35" s="46"/>
    </row>
    <row r="36" spans="1:24" x14ac:dyDescent="0.35">
      <c r="A36" s="33">
        <v>241</v>
      </c>
      <c r="C36" s="5" t="s">
        <v>32</v>
      </c>
      <c r="D36" s="15">
        <v>421901392.90989012</v>
      </c>
      <c r="E36" s="15">
        <v>421901393</v>
      </c>
      <c r="F36" s="14">
        <v>22476713.050000001</v>
      </c>
      <c r="G36" s="14">
        <v>24537543.650000002</v>
      </c>
      <c r="H36" s="14">
        <v>24948053.350000001</v>
      </c>
      <c r="I36" s="14">
        <v>26152933.449999999</v>
      </c>
      <c r="J36" s="14">
        <v>24672636.600000001</v>
      </c>
      <c r="K36" s="14">
        <v>37666800.420000002</v>
      </c>
      <c r="L36" s="14">
        <v>35455982.600000001</v>
      </c>
      <c r="M36" s="14">
        <v>34012594.730000004</v>
      </c>
      <c r="N36" s="14">
        <v>32163016.25</v>
      </c>
      <c r="O36" s="14"/>
      <c r="P36" s="14"/>
      <c r="Q36" s="14"/>
      <c r="R36" s="15">
        <f t="shared" si="1"/>
        <v>262086274.10000002</v>
      </c>
      <c r="S36" s="15"/>
      <c r="T36" s="35"/>
      <c r="U36" s="30"/>
      <c r="W36" s="35">
        <v>0</v>
      </c>
    </row>
    <row r="37" spans="1:24" x14ac:dyDescent="0.35">
      <c r="A37" s="33">
        <v>242</v>
      </c>
      <c r="C37" s="5" t="s">
        <v>33</v>
      </c>
      <c r="D37" s="15">
        <v>10871882.502499999</v>
      </c>
      <c r="E37" s="15">
        <v>10871883</v>
      </c>
      <c r="F37" s="14">
        <v>0</v>
      </c>
      <c r="G37" s="14">
        <v>2011073</v>
      </c>
      <c r="H37" s="14">
        <v>910536.5</v>
      </c>
      <c r="I37" s="14">
        <v>910536.5</v>
      </c>
      <c r="J37" s="14">
        <v>910536.5</v>
      </c>
      <c r="K37" s="14">
        <v>903076.87</v>
      </c>
      <c r="L37" s="14">
        <v>903076.87</v>
      </c>
      <c r="M37" s="14">
        <v>903076.87</v>
      </c>
      <c r="N37" s="14">
        <v>903076.87</v>
      </c>
      <c r="O37" s="14"/>
      <c r="P37" s="14"/>
      <c r="Q37" s="14"/>
      <c r="R37" s="15">
        <f t="shared" si="1"/>
        <v>8354989.9800000004</v>
      </c>
      <c r="S37" s="15"/>
      <c r="T37" s="35"/>
      <c r="U37" s="30"/>
    </row>
    <row r="38" spans="1:24" x14ac:dyDescent="0.35">
      <c r="A38" s="33">
        <v>243</v>
      </c>
      <c r="C38" s="5" t="s">
        <v>34</v>
      </c>
      <c r="D38" s="15">
        <v>0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/>
      <c r="P38" s="14"/>
      <c r="Q38" s="14"/>
      <c r="R38" s="15">
        <f t="shared" si="1"/>
        <v>0</v>
      </c>
      <c r="S38" s="15"/>
      <c r="T38" s="35"/>
      <c r="U38" s="30"/>
    </row>
    <row r="39" spans="1:24" x14ac:dyDescent="0.35">
      <c r="A39" s="33">
        <v>244</v>
      </c>
      <c r="C39" s="5" t="s">
        <v>35</v>
      </c>
      <c r="D39" s="15">
        <v>0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/>
      <c r="P39" s="14"/>
      <c r="Q39" s="14"/>
      <c r="R39" s="15">
        <f t="shared" si="1"/>
        <v>0</v>
      </c>
      <c r="S39" s="15"/>
      <c r="T39" s="35"/>
      <c r="U39" s="30"/>
    </row>
    <row r="40" spans="1:24" x14ac:dyDescent="0.35">
      <c r="A40" s="33">
        <v>245</v>
      </c>
      <c r="C40" s="5" t="s">
        <v>36</v>
      </c>
      <c r="D40" s="15">
        <v>8000000</v>
      </c>
      <c r="E40" s="15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/>
      <c r="P40" s="14"/>
      <c r="Q40" s="14"/>
      <c r="R40" s="15">
        <f t="shared" si="1"/>
        <v>0</v>
      </c>
      <c r="S40" s="15"/>
      <c r="T40" s="35"/>
      <c r="U40" s="30"/>
    </row>
    <row r="41" spans="1:24" x14ac:dyDescent="0.35">
      <c r="A41" s="33">
        <v>246</v>
      </c>
      <c r="C41" s="5" t="s">
        <v>37</v>
      </c>
      <c r="D41" s="15">
        <v>0</v>
      </c>
      <c r="E41" s="15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/>
      <c r="P41" s="14"/>
      <c r="Q41" s="14"/>
      <c r="R41" s="15">
        <f t="shared" si="1"/>
        <v>0</v>
      </c>
      <c r="S41" s="15"/>
      <c r="T41" s="35"/>
      <c r="U41" s="30"/>
    </row>
    <row r="42" spans="1:24" x14ac:dyDescent="0.35">
      <c r="A42" s="33">
        <v>247</v>
      </c>
      <c r="C42" s="5" t="s">
        <v>38</v>
      </c>
      <c r="D42" s="15">
        <v>6541692</v>
      </c>
      <c r="E42" s="15">
        <v>6541692</v>
      </c>
      <c r="F42" s="14">
        <v>0</v>
      </c>
      <c r="G42" s="14">
        <v>580263.30000000005</v>
      </c>
      <c r="H42" s="14">
        <v>0</v>
      </c>
      <c r="I42" s="14">
        <v>0</v>
      </c>
      <c r="J42" s="14">
        <v>0</v>
      </c>
      <c r="K42" s="14">
        <v>20083.599999999999</v>
      </c>
      <c r="L42" s="14">
        <v>0</v>
      </c>
      <c r="M42" s="14">
        <v>0</v>
      </c>
      <c r="N42" s="14">
        <v>0</v>
      </c>
      <c r="O42" s="14"/>
      <c r="P42" s="14"/>
      <c r="Q42" s="14"/>
      <c r="R42" s="15">
        <f t="shared" si="1"/>
        <v>600346.9</v>
      </c>
      <c r="S42" s="15"/>
      <c r="T42" s="35"/>
      <c r="U42" s="30"/>
    </row>
    <row r="43" spans="1:24" x14ac:dyDescent="0.35">
      <c r="A43" s="33">
        <v>249</v>
      </c>
      <c r="C43" s="5" t="s">
        <v>39</v>
      </c>
      <c r="D43" s="15">
        <v>0</v>
      </c>
      <c r="E43" s="1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/>
      <c r="P43" s="14"/>
      <c r="Q43" s="14"/>
      <c r="R43" s="15">
        <f t="shared" si="1"/>
        <v>0</v>
      </c>
      <c r="S43" s="15"/>
      <c r="T43" s="35"/>
      <c r="U43" s="30"/>
    </row>
    <row r="44" spans="1:24" x14ac:dyDescent="0.35">
      <c r="C44" s="3" t="s">
        <v>40</v>
      </c>
      <c r="D44" s="16">
        <v>0</v>
      </c>
      <c r="E44" s="16">
        <v>0</v>
      </c>
      <c r="F44" s="404">
        <v>0</v>
      </c>
      <c r="G44" s="404">
        <v>0</v>
      </c>
      <c r="H44" s="404">
        <v>0</v>
      </c>
      <c r="I44" s="404">
        <v>0</v>
      </c>
      <c r="J44" s="404">
        <v>0</v>
      </c>
      <c r="K44" s="404">
        <v>0</v>
      </c>
      <c r="L44" s="404">
        <v>0</v>
      </c>
      <c r="M44" s="404">
        <v>0</v>
      </c>
      <c r="N44" s="404">
        <v>0</v>
      </c>
      <c r="O44" s="404"/>
      <c r="P44" s="404"/>
      <c r="Q44" s="404"/>
      <c r="R44" s="16">
        <f t="shared" si="1"/>
        <v>0</v>
      </c>
      <c r="S44" s="46"/>
      <c r="T44" s="46"/>
      <c r="U44" s="40"/>
      <c r="V44" s="46"/>
      <c r="W44" s="46"/>
      <c r="X44" s="46"/>
    </row>
    <row r="45" spans="1:24" x14ac:dyDescent="0.35">
      <c r="A45" s="33">
        <v>251</v>
      </c>
      <c r="C45" s="5" t="s">
        <v>41</v>
      </c>
      <c r="D45" s="15">
        <v>0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/>
      <c r="P45" s="14"/>
      <c r="Q45" s="14"/>
      <c r="R45" s="15">
        <f t="shared" si="1"/>
        <v>0</v>
      </c>
      <c r="S45" s="15"/>
      <c r="T45" s="35"/>
      <c r="U45" s="30"/>
    </row>
    <row r="46" spans="1:24" x14ac:dyDescent="0.35">
      <c r="A46" s="33">
        <v>252</v>
      </c>
      <c r="C46" s="5" t="s">
        <v>42</v>
      </c>
      <c r="D46" s="15">
        <v>0</v>
      </c>
      <c r="E46" s="15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/>
      <c r="P46" s="14"/>
      <c r="Q46" s="14"/>
      <c r="R46" s="15">
        <f t="shared" si="1"/>
        <v>0</v>
      </c>
      <c r="S46" s="15"/>
      <c r="T46" s="35"/>
      <c r="U46" s="30"/>
    </row>
    <row r="47" spans="1:24" x14ac:dyDescent="0.35">
      <c r="A47" s="33">
        <v>253</v>
      </c>
      <c r="C47" s="5" t="s">
        <v>43</v>
      </c>
      <c r="D47" s="15">
        <v>0</v>
      </c>
      <c r="E47" s="1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/>
      <c r="P47" s="14"/>
      <c r="Q47" s="14"/>
      <c r="R47" s="15">
        <f t="shared" si="1"/>
        <v>0</v>
      </c>
      <c r="S47" s="15"/>
      <c r="T47" s="35"/>
      <c r="U47" s="30"/>
    </row>
    <row r="48" spans="1:24" x14ac:dyDescent="0.35">
      <c r="A48" s="33">
        <v>254</v>
      </c>
      <c r="C48" s="5" t="s">
        <v>44</v>
      </c>
      <c r="D48" s="15">
        <v>0</v>
      </c>
      <c r="E48" s="15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/>
      <c r="P48" s="14"/>
      <c r="Q48" s="14"/>
      <c r="R48" s="15">
        <f t="shared" si="1"/>
        <v>0</v>
      </c>
      <c r="S48" s="15"/>
      <c r="T48" s="35"/>
      <c r="U48" s="30"/>
    </row>
    <row r="49" spans="1:24" x14ac:dyDescent="0.35">
      <c r="A49" s="33">
        <v>256</v>
      </c>
      <c r="C49" s="5" t="s">
        <v>45</v>
      </c>
      <c r="D49" s="15">
        <v>0</v>
      </c>
      <c r="E49" s="1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/>
      <c r="P49" s="14"/>
      <c r="Q49" s="14"/>
      <c r="R49" s="15">
        <f t="shared" si="1"/>
        <v>0</v>
      </c>
      <c r="S49" s="15"/>
      <c r="T49" s="35"/>
      <c r="U49" s="30"/>
    </row>
    <row r="50" spans="1:24" x14ac:dyDescent="0.35">
      <c r="A50" s="33">
        <v>259</v>
      </c>
      <c r="C50" s="5" t="s">
        <v>46</v>
      </c>
      <c r="D50" s="15">
        <v>0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/>
      <c r="P50" s="14"/>
      <c r="Q50" s="14"/>
      <c r="R50" s="15">
        <f t="shared" si="1"/>
        <v>0</v>
      </c>
      <c r="S50" s="15"/>
      <c r="T50" s="35"/>
      <c r="U50" s="30"/>
    </row>
    <row r="51" spans="1:24" x14ac:dyDescent="0.35">
      <c r="C51" s="3" t="s">
        <v>47</v>
      </c>
      <c r="D51" s="16">
        <v>268516963.39749998</v>
      </c>
      <c r="E51" s="16">
        <v>88217919.909999996</v>
      </c>
      <c r="F51" s="404">
        <v>3964899.51</v>
      </c>
      <c r="G51" s="404">
        <v>5744476.6600000001</v>
      </c>
      <c r="H51" s="404">
        <v>9013306.2599999998</v>
      </c>
      <c r="I51" s="404">
        <v>2482163.62</v>
      </c>
      <c r="J51" s="404">
        <v>3410800.12</v>
      </c>
      <c r="K51" s="404">
        <v>2872131.48</v>
      </c>
      <c r="L51" s="404">
        <v>2199031.62</v>
      </c>
      <c r="M51" s="404">
        <v>13136971.460000001</v>
      </c>
      <c r="N51" s="404">
        <v>2303419.189999999</v>
      </c>
      <c r="O51" s="404"/>
      <c r="P51" s="404"/>
      <c r="Q51" s="404"/>
      <c r="R51" s="16">
        <f t="shared" si="1"/>
        <v>45127199.920000002</v>
      </c>
      <c r="S51" s="46"/>
      <c r="T51" s="46"/>
      <c r="U51" s="40"/>
      <c r="V51" s="46"/>
      <c r="W51" s="46"/>
      <c r="X51" s="46"/>
    </row>
    <row r="52" spans="1:24" x14ac:dyDescent="0.35">
      <c r="A52" s="33">
        <v>261</v>
      </c>
      <c r="C52" s="5" t="s">
        <v>48</v>
      </c>
      <c r="D52" s="15">
        <v>25661044</v>
      </c>
      <c r="E52" s="15">
        <v>26226044</v>
      </c>
      <c r="F52" s="14">
        <v>202780.48</v>
      </c>
      <c r="G52" s="14">
        <v>226321.1999999999</v>
      </c>
      <c r="H52" s="14">
        <v>425638</v>
      </c>
      <c r="I52" s="14">
        <v>574824.34000000008</v>
      </c>
      <c r="J52" s="14">
        <v>0</v>
      </c>
      <c r="K52" s="14">
        <v>2809764.4</v>
      </c>
      <c r="L52" s="14">
        <v>933772.81999999983</v>
      </c>
      <c r="M52" s="14">
        <v>12809661.75</v>
      </c>
      <c r="N52" s="14">
        <v>714743.28999999911</v>
      </c>
      <c r="O52" s="14"/>
      <c r="P52" s="14"/>
      <c r="Q52" s="14"/>
      <c r="R52" s="15">
        <f t="shared" si="1"/>
        <v>18697506.280000001</v>
      </c>
      <c r="S52" s="15"/>
      <c r="T52" s="35"/>
      <c r="U52" s="30"/>
    </row>
    <row r="53" spans="1:24" x14ac:dyDescent="0.35">
      <c r="A53" s="33">
        <v>262</v>
      </c>
      <c r="C53" s="5" t="s">
        <v>49</v>
      </c>
      <c r="D53" s="15">
        <v>3429330</v>
      </c>
      <c r="E53" s="15">
        <v>3429330</v>
      </c>
      <c r="F53" s="14">
        <v>149280</v>
      </c>
      <c r="G53" s="14">
        <v>147222</v>
      </c>
      <c r="H53" s="14">
        <v>6686</v>
      </c>
      <c r="I53" s="14">
        <v>0</v>
      </c>
      <c r="J53" s="14">
        <v>0</v>
      </c>
      <c r="K53" s="14">
        <v>0</v>
      </c>
      <c r="L53" s="14">
        <v>6900</v>
      </c>
      <c r="M53" s="14">
        <v>9860.35</v>
      </c>
      <c r="N53" s="14">
        <v>0</v>
      </c>
      <c r="O53" s="14"/>
      <c r="P53" s="14"/>
      <c r="Q53" s="14"/>
      <c r="R53" s="15">
        <f t="shared" si="1"/>
        <v>319948.34999999998</v>
      </c>
      <c r="S53" s="15"/>
      <c r="T53" s="35"/>
      <c r="U53" s="30"/>
    </row>
    <row r="54" spans="1:24" x14ac:dyDescent="0.35">
      <c r="A54" s="33">
        <v>263</v>
      </c>
      <c r="C54" s="5" t="s">
        <v>50</v>
      </c>
      <c r="D54" s="15">
        <v>45250</v>
      </c>
      <c r="E54" s="15">
        <v>45250</v>
      </c>
      <c r="F54" s="14">
        <v>18389</v>
      </c>
      <c r="G54" s="14">
        <v>0</v>
      </c>
      <c r="H54" s="14">
        <v>0</v>
      </c>
      <c r="I54" s="14">
        <v>3400</v>
      </c>
      <c r="J54" s="14">
        <v>0</v>
      </c>
      <c r="K54" s="14">
        <v>3250</v>
      </c>
      <c r="L54" s="14">
        <v>0</v>
      </c>
      <c r="M54" s="14">
        <v>0</v>
      </c>
      <c r="N54" s="14">
        <v>0</v>
      </c>
      <c r="O54" s="14"/>
      <c r="P54" s="14"/>
      <c r="Q54" s="14"/>
      <c r="R54" s="15">
        <f t="shared" si="1"/>
        <v>25039</v>
      </c>
      <c r="S54" s="15"/>
      <c r="T54" s="35"/>
      <c r="U54" s="30"/>
    </row>
    <row r="55" spans="1:24" x14ac:dyDescent="0.35">
      <c r="A55" s="33">
        <v>264</v>
      </c>
      <c r="C55" s="5" t="s">
        <v>51</v>
      </c>
      <c r="D55" s="15">
        <v>10000000</v>
      </c>
      <c r="E55" s="15">
        <v>10000000</v>
      </c>
      <c r="F55" s="14">
        <v>0</v>
      </c>
      <c r="G55" s="14">
        <v>0</v>
      </c>
      <c r="H55" s="14">
        <v>3235259.1999999997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/>
      <c r="P55" s="14"/>
      <c r="Q55" s="14"/>
      <c r="R55" s="15">
        <f t="shared" si="1"/>
        <v>3235259.1999999997</v>
      </c>
      <c r="S55" s="15"/>
      <c r="T55" s="35"/>
      <c r="U55" s="30"/>
      <c r="W55" s="35">
        <v>0</v>
      </c>
    </row>
    <row r="56" spans="1:24" x14ac:dyDescent="0.35">
      <c r="A56" s="33">
        <v>265</v>
      </c>
      <c r="C56" s="5" t="s">
        <v>52</v>
      </c>
      <c r="D56" s="15">
        <v>13061683.52</v>
      </c>
      <c r="E56" s="15">
        <v>15461684</v>
      </c>
      <c r="F56" s="14">
        <v>116195.00999999998</v>
      </c>
      <c r="G56" s="14">
        <v>720115.61</v>
      </c>
      <c r="H56" s="14">
        <v>194778.33000000002</v>
      </c>
      <c r="I56" s="14">
        <v>0</v>
      </c>
      <c r="J56" s="14">
        <v>0</v>
      </c>
      <c r="K56" s="14">
        <v>0</v>
      </c>
      <c r="L56" s="14">
        <v>16584</v>
      </c>
      <c r="M56" s="14">
        <v>191925.9</v>
      </c>
      <c r="N56" s="14">
        <v>512862.25</v>
      </c>
      <c r="O56" s="14"/>
      <c r="P56" s="14"/>
      <c r="Q56" s="14"/>
      <c r="R56" s="15">
        <f t="shared" si="1"/>
        <v>1752461.0999999999</v>
      </c>
      <c r="S56" s="15"/>
      <c r="T56" s="35"/>
      <c r="U56" s="30"/>
    </row>
    <row r="57" spans="1:24" x14ac:dyDescent="0.35">
      <c r="A57" s="33">
        <v>266</v>
      </c>
      <c r="C57" s="5" t="s">
        <v>53</v>
      </c>
      <c r="D57" s="15">
        <v>4845612.8800000008</v>
      </c>
      <c r="E57" s="15">
        <v>4845613</v>
      </c>
      <c r="F57" s="14">
        <v>0</v>
      </c>
      <c r="G57" s="14">
        <v>0</v>
      </c>
      <c r="H57" s="14">
        <v>-951.28000000002794</v>
      </c>
      <c r="I57" s="14">
        <v>0</v>
      </c>
      <c r="J57" s="14">
        <v>1598505.93</v>
      </c>
      <c r="K57" s="14">
        <v>0</v>
      </c>
      <c r="L57" s="14">
        <v>56024.800000000003</v>
      </c>
      <c r="M57" s="14">
        <v>0</v>
      </c>
      <c r="N57" s="14">
        <v>1012603.4600000001</v>
      </c>
      <c r="O57" s="14"/>
      <c r="P57" s="14"/>
      <c r="Q57" s="14"/>
      <c r="R57" s="15">
        <f t="shared" si="1"/>
        <v>2666182.91</v>
      </c>
      <c r="S57" s="15"/>
      <c r="T57" s="35"/>
      <c r="U57" s="30"/>
    </row>
    <row r="58" spans="1:24" x14ac:dyDescent="0.35">
      <c r="A58" s="33">
        <v>267</v>
      </c>
      <c r="C58" s="5" t="s">
        <v>54</v>
      </c>
      <c r="D58" s="15">
        <v>0</v>
      </c>
      <c r="E58" s="15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/>
      <c r="P58" s="14"/>
      <c r="Q58" s="14"/>
      <c r="R58" s="15">
        <f t="shared" si="1"/>
        <v>0</v>
      </c>
      <c r="S58" s="15"/>
      <c r="T58" s="35"/>
      <c r="U58" s="30"/>
    </row>
    <row r="59" spans="1:24" x14ac:dyDescent="0.35">
      <c r="A59" s="33">
        <v>268</v>
      </c>
      <c r="C59" s="5" t="s">
        <v>55</v>
      </c>
      <c r="D59" s="15">
        <v>211474042.99749997</v>
      </c>
      <c r="E59" s="15">
        <v>28209998.91</v>
      </c>
      <c r="F59" s="14">
        <v>3478255.02</v>
      </c>
      <c r="G59" s="14">
        <v>4650817.8500000006</v>
      </c>
      <c r="H59" s="14">
        <v>5151896.01</v>
      </c>
      <c r="I59" s="14">
        <v>1903939.28</v>
      </c>
      <c r="J59" s="14">
        <v>1812294.1900000002</v>
      </c>
      <c r="K59" s="14">
        <v>59117.08</v>
      </c>
      <c r="L59" s="14">
        <v>1185750</v>
      </c>
      <c r="M59" s="14">
        <v>125523.46</v>
      </c>
      <c r="N59" s="14">
        <v>63210.190000000061</v>
      </c>
      <c r="O59" s="14"/>
      <c r="P59" s="14"/>
      <c r="Q59" s="14"/>
      <c r="R59" s="15">
        <f t="shared" si="1"/>
        <v>18430803.080000002</v>
      </c>
      <c r="S59" s="15"/>
      <c r="T59" s="35"/>
      <c r="U59" s="30"/>
    </row>
    <row r="60" spans="1:24" x14ac:dyDescent="0.35">
      <c r="A60" s="33">
        <v>269</v>
      </c>
      <c r="C60" s="5" t="s">
        <v>56</v>
      </c>
      <c r="D60" s="15">
        <v>0</v>
      </c>
      <c r="E60" s="15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/>
      <c r="P60" s="14"/>
      <c r="Q60" s="14"/>
      <c r="R60" s="15">
        <f t="shared" si="1"/>
        <v>0</v>
      </c>
      <c r="S60" s="15"/>
      <c r="T60" s="35"/>
      <c r="U60" s="30"/>
    </row>
    <row r="61" spans="1:24" x14ac:dyDescent="0.35">
      <c r="C61" s="3" t="s">
        <v>57</v>
      </c>
      <c r="D61" s="16">
        <v>6923289.1299853493</v>
      </c>
      <c r="E61" s="16">
        <v>6923289</v>
      </c>
      <c r="F61" s="404">
        <v>0</v>
      </c>
      <c r="G61" s="404">
        <v>180002.52</v>
      </c>
      <c r="H61" s="404">
        <v>0</v>
      </c>
      <c r="I61" s="404">
        <v>0</v>
      </c>
      <c r="J61" s="404">
        <v>865329.89</v>
      </c>
      <c r="K61" s="404">
        <v>0</v>
      </c>
      <c r="L61" s="404">
        <v>0</v>
      </c>
      <c r="M61" s="404">
        <v>0</v>
      </c>
      <c r="N61" s="404">
        <v>0</v>
      </c>
      <c r="O61" s="404"/>
      <c r="P61" s="404"/>
      <c r="Q61" s="404"/>
      <c r="R61" s="16">
        <f t="shared" si="1"/>
        <v>1045332.41</v>
      </c>
      <c r="S61" s="46"/>
      <c r="T61" s="46"/>
      <c r="U61" s="40"/>
      <c r="V61" s="46"/>
      <c r="W61" s="46"/>
      <c r="X61" s="46"/>
    </row>
    <row r="62" spans="1:24" x14ac:dyDescent="0.35">
      <c r="A62" s="33">
        <v>271</v>
      </c>
      <c r="C62" s="5" t="s">
        <v>58</v>
      </c>
      <c r="D62" s="15">
        <v>6923289.1299853493</v>
      </c>
      <c r="E62" s="15">
        <v>6923289</v>
      </c>
      <c r="F62" s="14">
        <v>0</v>
      </c>
      <c r="G62" s="14">
        <v>180002.52</v>
      </c>
      <c r="H62" s="14">
        <v>0</v>
      </c>
      <c r="I62" s="14">
        <v>0</v>
      </c>
      <c r="J62" s="14">
        <v>865329.89</v>
      </c>
      <c r="K62" s="14">
        <v>0</v>
      </c>
      <c r="L62" s="14">
        <v>0</v>
      </c>
      <c r="M62" s="14">
        <v>0</v>
      </c>
      <c r="N62" s="14">
        <v>0</v>
      </c>
      <c r="O62" s="14"/>
      <c r="P62" s="14"/>
      <c r="Q62" s="14"/>
      <c r="R62" s="15">
        <f t="shared" si="1"/>
        <v>1045332.41</v>
      </c>
      <c r="S62" s="15"/>
      <c r="T62" s="35"/>
      <c r="U62" s="35"/>
    </row>
    <row r="63" spans="1:24" x14ac:dyDescent="0.35">
      <c r="A63" s="33">
        <v>272</v>
      </c>
      <c r="C63" s="5" t="s">
        <v>59</v>
      </c>
      <c r="D63" s="15">
        <v>0</v>
      </c>
      <c r="E63" s="15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/>
      <c r="P63" s="14"/>
      <c r="Q63" s="14"/>
      <c r="R63" s="15">
        <f t="shared" si="1"/>
        <v>0</v>
      </c>
      <c r="S63" s="15"/>
      <c r="T63" s="35"/>
      <c r="U63" s="35"/>
    </row>
    <row r="64" spans="1:24" x14ac:dyDescent="0.35">
      <c r="A64" s="33">
        <v>273</v>
      </c>
      <c r="C64" s="5" t="s">
        <v>60</v>
      </c>
      <c r="D64" s="15">
        <v>0</v>
      </c>
      <c r="E64" s="1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/>
      <c r="P64" s="14"/>
      <c r="Q64" s="14"/>
      <c r="R64" s="15">
        <f t="shared" si="1"/>
        <v>0</v>
      </c>
      <c r="S64" s="15"/>
      <c r="T64" s="35"/>
      <c r="U64" s="35"/>
    </row>
    <row r="65" spans="1:24" ht="29" x14ac:dyDescent="0.35">
      <c r="A65" s="33">
        <v>274</v>
      </c>
      <c r="C65" s="38" t="s">
        <v>61</v>
      </c>
      <c r="D65" s="15">
        <v>0</v>
      </c>
      <c r="E65" s="1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/>
      <c r="P65" s="14"/>
      <c r="Q65" s="14"/>
      <c r="R65" s="15">
        <f t="shared" si="1"/>
        <v>0</v>
      </c>
      <c r="S65" s="15"/>
      <c r="T65" s="35"/>
      <c r="U65" s="35"/>
    </row>
    <row r="66" spans="1:24" x14ac:dyDescent="0.35">
      <c r="C66" s="37" t="s">
        <v>90</v>
      </c>
      <c r="D66" s="16">
        <v>0</v>
      </c>
      <c r="E66" s="16">
        <v>0</v>
      </c>
      <c r="F66" s="405">
        <v>0</v>
      </c>
      <c r="G66" s="404">
        <v>0</v>
      </c>
      <c r="H66" s="404">
        <v>0</v>
      </c>
      <c r="I66" s="404">
        <v>0</v>
      </c>
      <c r="J66" s="404">
        <v>0</v>
      </c>
      <c r="K66" s="404">
        <v>0</v>
      </c>
      <c r="L66" s="404">
        <v>0</v>
      </c>
      <c r="M66" s="404">
        <v>0</v>
      </c>
      <c r="N66" s="404">
        <v>0</v>
      </c>
      <c r="O66" s="404"/>
      <c r="P66" s="404"/>
      <c r="Q66" s="404"/>
      <c r="R66" s="16">
        <f t="shared" si="1"/>
        <v>0</v>
      </c>
      <c r="S66" s="15"/>
      <c r="T66" s="46"/>
      <c r="U66" s="46"/>
      <c r="V66" s="46"/>
      <c r="W66" s="46"/>
      <c r="X66" s="46"/>
    </row>
    <row r="67" spans="1:24" x14ac:dyDescent="0.35">
      <c r="A67">
        <v>281</v>
      </c>
      <c r="C67" s="38" t="s">
        <v>91</v>
      </c>
      <c r="D67" s="15">
        <v>0</v>
      </c>
      <c r="E67" s="15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/>
      <c r="P67" s="14"/>
      <c r="Q67" s="14"/>
      <c r="R67" s="15">
        <f t="shared" si="1"/>
        <v>0</v>
      </c>
      <c r="S67" s="15"/>
      <c r="T67" s="35"/>
      <c r="U67" s="35"/>
    </row>
    <row r="68" spans="1:24" x14ac:dyDescent="0.35">
      <c r="A68">
        <v>282</v>
      </c>
      <c r="C68" s="38" t="s">
        <v>92</v>
      </c>
      <c r="D68" s="15">
        <v>0</v>
      </c>
      <c r="E68" s="15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/>
      <c r="P68" s="14"/>
      <c r="Q68" s="14"/>
      <c r="R68" s="15">
        <f t="shared" si="1"/>
        <v>0</v>
      </c>
      <c r="S68" s="15"/>
      <c r="T68" s="35"/>
      <c r="U68" s="35"/>
    </row>
    <row r="69" spans="1:24" x14ac:dyDescent="0.35">
      <c r="C69" s="37" t="s">
        <v>93</v>
      </c>
      <c r="D69" s="16">
        <v>0</v>
      </c>
      <c r="E69" s="16">
        <v>0</v>
      </c>
      <c r="F69" s="404">
        <v>0</v>
      </c>
      <c r="G69" s="404">
        <v>0</v>
      </c>
      <c r="H69" s="404">
        <v>0</v>
      </c>
      <c r="I69" s="404">
        <v>0</v>
      </c>
      <c r="J69" s="404">
        <v>0</v>
      </c>
      <c r="K69" s="404">
        <v>0</v>
      </c>
      <c r="L69" s="404">
        <v>0</v>
      </c>
      <c r="M69" s="404">
        <v>0</v>
      </c>
      <c r="N69" s="404">
        <v>0</v>
      </c>
      <c r="O69" s="404"/>
      <c r="P69" s="404"/>
      <c r="Q69" s="404"/>
      <c r="R69" s="16">
        <f t="shared" si="1"/>
        <v>0</v>
      </c>
      <c r="S69" s="15"/>
      <c r="T69" s="46"/>
      <c r="U69" s="46"/>
      <c r="V69" s="46"/>
      <c r="W69" s="46"/>
      <c r="X69" s="46"/>
    </row>
    <row r="70" spans="1:24" x14ac:dyDescent="0.35">
      <c r="A70" s="33">
        <v>291</v>
      </c>
      <c r="C70" s="38" t="s">
        <v>94</v>
      </c>
      <c r="D70" s="15">
        <v>0</v>
      </c>
      <c r="E70" s="15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/>
      <c r="P70" s="14"/>
      <c r="Q70" s="14"/>
      <c r="R70" s="15">
        <f t="shared" si="1"/>
        <v>0</v>
      </c>
      <c r="S70" s="15"/>
      <c r="T70" s="35"/>
      <c r="U70" s="35"/>
    </row>
    <row r="71" spans="1:24" x14ac:dyDescent="0.35">
      <c r="A71" s="33">
        <v>292</v>
      </c>
      <c r="C71" s="38" t="s">
        <v>95</v>
      </c>
      <c r="D71" s="15">
        <v>0</v>
      </c>
      <c r="E71" s="15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/>
      <c r="P71" s="14"/>
      <c r="Q71" s="14"/>
      <c r="R71" s="15">
        <f t="shared" si="1"/>
        <v>0</v>
      </c>
      <c r="S71" s="15"/>
      <c r="T71" s="35"/>
      <c r="U71" s="35"/>
    </row>
    <row r="72" spans="1:24" x14ac:dyDescent="0.35">
      <c r="A72" s="33">
        <v>294</v>
      </c>
      <c r="C72" s="38" t="s">
        <v>96</v>
      </c>
      <c r="D72" s="15">
        <v>0</v>
      </c>
      <c r="E72" s="15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/>
      <c r="P72" s="14"/>
      <c r="Q72" s="14"/>
      <c r="R72" s="15">
        <f t="shared" si="1"/>
        <v>0</v>
      </c>
      <c r="S72" s="15"/>
      <c r="T72" s="35"/>
      <c r="U72" s="35"/>
    </row>
    <row r="73" spans="1:24" x14ac:dyDescent="0.35">
      <c r="C73" s="1" t="s">
        <v>62</v>
      </c>
      <c r="D73" s="17">
        <v>3929927805.2908101</v>
      </c>
      <c r="E73" s="17">
        <v>3929927805.2908101</v>
      </c>
      <c r="F73" s="17">
        <v>6890000</v>
      </c>
      <c r="G73" s="17">
        <v>5865397</v>
      </c>
      <c r="H73" s="17">
        <v>13471988</v>
      </c>
      <c r="I73" s="17">
        <v>1676355</v>
      </c>
      <c r="J73" s="17">
        <v>4935845.0000000009</v>
      </c>
      <c r="K73" s="17">
        <v>4094083.9999999981</v>
      </c>
      <c r="L73" s="17">
        <v>5270522</v>
      </c>
      <c r="M73" s="2">
        <v>7296717.9999999953</v>
      </c>
      <c r="N73" s="2">
        <v>3660620</v>
      </c>
      <c r="O73" s="2"/>
      <c r="P73" s="2"/>
      <c r="Q73" s="2"/>
      <c r="R73" s="17">
        <f>SUM(F73:Q73)</f>
        <v>53161528.999999993</v>
      </c>
      <c r="S73" s="16"/>
      <c r="T73" s="16"/>
      <c r="U73" s="16"/>
    </row>
    <row r="74" spans="1:24" x14ac:dyDescent="0.35">
      <c r="C74" s="3" t="s">
        <v>63</v>
      </c>
      <c r="D74" s="16">
        <v>3929927805.2908101</v>
      </c>
      <c r="E74" s="16">
        <v>3929927805.2908101</v>
      </c>
      <c r="F74" s="16">
        <v>6890000</v>
      </c>
      <c r="G74" s="16">
        <v>5865397</v>
      </c>
      <c r="H74" s="16">
        <v>13471988</v>
      </c>
      <c r="I74" s="16">
        <v>1676355</v>
      </c>
      <c r="J74" s="16">
        <v>4935845.0000000009</v>
      </c>
      <c r="K74" s="16">
        <v>4094083.9999999981</v>
      </c>
      <c r="L74" s="16">
        <v>5270522</v>
      </c>
      <c r="M74" s="16">
        <v>7296717.9999999953</v>
      </c>
      <c r="N74" s="16">
        <v>3660620</v>
      </c>
      <c r="O74" s="16"/>
      <c r="P74" s="16"/>
      <c r="Q74" s="16"/>
      <c r="R74" s="16">
        <f>SUM(F74:Q74)</f>
        <v>53161528.999999993</v>
      </c>
      <c r="S74" s="15"/>
      <c r="T74" s="15"/>
      <c r="U74" s="15"/>
    </row>
    <row r="75" spans="1:24" x14ac:dyDescent="0.35">
      <c r="A75" s="33">
        <v>411</v>
      </c>
      <c r="C75" s="5" t="s">
        <v>97</v>
      </c>
      <c r="D75" s="15">
        <v>3798917805.2908101</v>
      </c>
      <c r="E75" s="15">
        <v>3798917805.2908101</v>
      </c>
      <c r="F75" s="23">
        <v>6890000</v>
      </c>
      <c r="G75" s="14">
        <v>5865397</v>
      </c>
      <c r="H75" s="14">
        <v>-9378012</v>
      </c>
      <c r="I75" s="14">
        <v>1676355</v>
      </c>
      <c r="J75" s="14">
        <v>2325845.0000000009</v>
      </c>
      <c r="K75" s="14">
        <v>2744083.9999999981</v>
      </c>
      <c r="L75" s="14">
        <v>1370522</v>
      </c>
      <c r="M75" s="14">
        <v>446718.00000000017</v>
      </c>
      <c r="N75" s="14">
        <v>960620</v>
      </c>
      <c r="O75" s="14"/>
      <c r="P75" s="14"/>
      <c r="Q75" s="14"/>
      <c r="R75" s="14">
        <f t="shared" si="1"/>
        <v>12901529</v>
      </c>
      <c r="S75" s="14"/>
      <c r="T75" s="14"/>
      <c r="U75" s="14"/>
    </row>
    <row r="76" spans="1:24" x14ac:dyDescent="0.35">
      <c r="A76" s="33">
        <v>412</v>
      </c>
      <c r="C76" s="5" t="s">
        <v>98</v>
      </c>
      <c r="D76" s="15">
        <v>131010000</v>
      </c>
      <c r="E76" s="15">
        <v>131010000</v>
      </c>
      <c r="F76" s="14">
        <v>0</v>
      </c>
      <c r="G76" s="14">
        <v>0</v>
      </c>
      <c r="H76" s="14">
        <v>22850000</v>
      </c>
      <c r="I76" s="14">
        <v>0</v>
      </c>
      <c r="J76" s="14">
        <v>2610000</v>
      </c>
      <c r="K76" s="14">
        <v>1350000</v>
      </c>
      <c r="L76" s="14">
        <v>3900000</v>
      </c>
      <c r="M76" s="14">
        <v>6849999.9999999953</v>
      </c>
      <c r="N76" s="14">
        <v>2700000</v>
      </c>
      <c r="O76" s="14"/>
      <c r="P76" s="14"/>
      <c r="Q76" s="14"/>
      <c r="R76" s="14">
        <f t="shared" si="1"/>
        <v>40259999.999999993</v>
      </c>
      <c r="S76" s="14"/>
      <c r="T76" s="14"/>
      <c r="U76" s="14"/>
    </row>
    <row r="77" spans="1:24" x14ac:dyDescent="0.35">
      <c r="C77" s="37" t="s">
        <v>99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404">
        <v>0</v>
      </c>
      <c r="K77" s="16">
        <v>0</v>
      </c>
      <c r="L77" s="16">
        <v>0</v>
      </c>
      <c r="M77" s="16">
        <v>0</v>
      </c>
      <c r="N77" s="16">
        <v>0</v>
      </c>
      <c r="O77" s="16"/>
      <c r="P77" s="16"/>
      <c r="Q77" s="16"/>
      <c r="R77" s="404">
        <f t="shared" si="1"/>
        <v>0</v>
      </c>
      <c r="S77" s="14"/>
      <c r="T77" s="15"/>
      <c r="U77" s="15"/>
    </row>
    <row r="78" spans="1:24" x14ac:dyDescent="0.35">
      <c r="A78" s="33">
        <v>421</v>
      </c>
      <c r="C78" s="38" t="s">
        <v>100</v>
      </c>
      <c r="D78" s="15">
        <v>0</v>
      </c>
      <c r="E78" s="15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/>
      <c r="P78" s="14"/>
      <c r="Q78" s="14"/>
      <c r="R78" s="14">
        <v>0</v>
      </c>
      <c r="S78" s="14"/>
      <c r="T78" s="14"/>
      <c r="U78" s="14"/>
    </row>
    <row r="79" spans="1:24" x14ac:dyDescent="0.35">
      <c r="A79" s="33">
        <v>422</v>
      </c>
      <c r="C79" s="38" t="s">
        <v>101</v>
      </c>
      <c r="D79" s="15">
        <v>0</v>
      </c>
      <c r="E79" s="15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/>
      <c r="P79" s="14"/>
      <c r="Q79" s="14"/>
      <c r="R79" s="14">
        <v>0</v>
      </c>
      <c r="S79" s="14"/>
      <c r="T79" s="14"/>
      <c r="U79" s="14"/>
    </row>
    <row r="80" spans="1:24" x14ac:dyDescent="0.35">
      <c r="C80" s="37" t="s">
        <v>102</v>
      </c>
      <c r="D80" s="15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404">
        <v>0</v>
      </c>
      <c r="K80" s="16">
        <v>0</v>
      </c>
      <c r="L80" s="16">
        <v>0</v>
      </c>
      <c r="M80" s="16">
        <v>0</v>
      </c>
      <c r="N80" s="16">
        <v>0</v>
      </c>
      <c r="O80" s="16"/>
      <c r="P80" s="16"/>
      <c r="Q80" s="16"/>
      <c r="R80" s="16">
        <v>0</v>
      </c>
      <c r="S80" s="14"/>
      <c r="T80" s="15"/>
      <c r="U80" s="15"/>
    </row>
    <row r="81" spans="1:22" x14ac:dyDescent="0.35">
      <c r="A81" s="33">
        <v>435</v>
      </c>
      <c r="C81" s="38" t="s">
        <v>103</v>
      </c>
      <c r="D81" s="15">
        <v>0</v>
      </c>
      <c r="E81" s="15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/>
      <c r="P81" s="14"/>
      <c r="Q81" s="14"/>
      <c r="R81" s="14">
        <v>0</v>
      </c>
      <c r="S81" s="14"/>
      <c r="T81" s="14"/>
      <c r="U81" s="14"/>
    </row>
    <row r="82" spans="1:22" x14ac:dyDescent="0.35">
      <c r="C82" s="6" t="s">
        <v>64</v>
      </c>
      <c r="D82" s="18">
        <v>8448200397.2956295</v>
      </c>
      <c r="E82" s="18">
        <v>8448200397.2956295</v>
      </c>
      <c r="F82" s="18">
        <v>217872330.85000002</v>
      </c>
      <c r="G82" s="18">
        <v>238362254.42000002</v>
      </c>
      <c r="H82" s="18">
        <v>319818819.30999994</v>
      </c>
      <c r="I82" s="18">
        <f>+SUM($I$73,$I$51,$I$35,$I$25,$I$15,$I$9)</f>
        <v>247382910.88000003</v>
      </c>
      <c r="J82" s="18">
        <v>259433376.69999999</v>
      </c>
      <c r="K82" s="18">
        <f>+SUM(K73,K61,K51,K35,K25,K15,K9)</f>
        <v>331275901.46999449</v>
      </c>
      <c r="L82" s="18">
        <f>+SUM(L73,L61,L51,L35,L25,L15,L9)</f>
        <v>301333519.53999996</v>
      </c>
      <c r="M82" s="18">
        <f>+SUM(M73,M61,M51,M35,M25,M15,M9)</f>
        <v>318323470.61000001</v>
      </c>
      <c r="N82" s="18">
        <f>+SUM(N73,N61,N51,N35,N25,N15,N9)</f>
        <v>304343619.09000003</v>
      </c>
      <c r="O82" s="18">
        <v>0</v>
      </c>
      <c r="P82" s="18">
        <v>0</v>
      </c>
      <c r="Q82" s="18">
        <v>0</v>
      </c>
      <c r="R82" s="18">
        <f t="shared" ref="R82" si="2">SUM(F82:Q82)</f>
        <v>2538146202.8699946</v>
      </c>
      <c r="S82" s="48"/>
      <c r="T82" s="217"/>
      <c r="U82" s="48"/>
      <c r="V82" s="48"/>
    </row>
    <row r="83" spans="1:22" x14ac:dyDescent="0.35">
      <c r="C83" t="s">
        <v>79</v>
      </c>
      <c r="D83" s="15"/>
      <c r="E83" s="26"/>
      <c r="G83" s="34"/>
      <c r="H83" s="43"/>
      <c r="I83" s="43"/>
      <c r="J83" s="26"/>
      <c r="K83" s="26"/>
      <c r="L83" s="209"/>
      <c r="M83" s="43"/>
      <c r="P83" s="31"/>
    </row>
    <row r="84" spans="1:22" x14ac:dyDescent="0.35">
      <c r="C84" t="s">
        <v>656</v>
      </c>
      <c r="D84" s="15"/>
      <c r="F84" s="15"/>
      <c r="G84" s="15"/>
      <c r="H84" s="206"/>
      <c r="N84" s="15"/>
      <c r="O84" s="15"/>
      <c r="P84" s="15"/>
      <c r="Q84" s="15"/>
      <c r="R84" s="15"/>
      <c r="S84" s="15"/>
      <c r="T84" s="15"/>
      <c r="U84" s="15"/>
    </row>
    <row r="85" spans="1:22" x14ac:dyDescent="0.35">
      <c r="C85" t="s">
        <v>657</v>
      </c>
      <c r="F85" s="15"/>
      <c r="G85" s="15"/>
      <c r="H85" s="207"/>
      <c r="I85" s="15"/>
      <c r="P85" s="15"/>
      <c r="Q85" s="15"/>
      <c r="R85" s="15"/>
      <c r="S85" s="15"/>
      <c r="T85" s="15"/>
      <c r="U85" s="15"/>
    </row>
    <row r="86" spans="1:22" x14ac:dyDescent="0.35">
      <c r="C86" t="s">
        <v>663</v>
      </c>
      <c r="D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2" x14ac:dyDescent="0.35">
      <c r="C87" t="s">
        <v>664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2" x14ac:dyDescent="0.35"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2" x14ac:dyDescent="0.35"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2" x14ac:dyDescent="0.35"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2" x14ac:dyDescent="0.35"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2" x14ac:dyDescent="0.35"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2" x14ac:dyDescent="0.35"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2" x14ac:dyDescent="0.35"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2" x14ac:dyDescent="0.35"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2" x14ac:dyDescent="0.35"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3:21" x14ac:dyDescent="0.35"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3:21" x14ac:dyDescent="0.35"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3:21" x14ac:dyDescent="0.35"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3:21" x14ac:dyDescent="0.35"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3:21" x14ac:dyDescent="0.35"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3:21" x14ac:dyDescent="0.35"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3:21" x14ac:dyDescent="0.35"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3:21" x14ac:dyDescent="0.35"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3:21" x14ac:dyDescent="0.35"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3:21" x14ac:dyDescent="0.35"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3:21" x14ac:dyDescent="0.35"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3:21" x14ac:dyDescent="0.35"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3:21" x14ac:dyDescent="0.35"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3:21" ht="14.5" customHeight="1" x14ac:dyDescent="0.35">
      <c r="C110" s="27"/>
      <c r="D110" s="28"/>
      <c r="E110" s="28"/>
      <c r="I110" s="15"/>
      <c r="M110" s="451"/>
      <c r="N110" s="451"/>
      <c r="O110" s="451"/>
      <c r="P110" s="451"/>
    </row>
    <row r="111" spans="3:21" x14ac:dyDescent="0.35"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3:21" ht="14.5" customHeight="1" x14ac:dyDescent="0.35">
      <c r="C112" s="27" t="s">
        <v>80</v>
      </c>
      <c r="D112" s="28"/>
      <c r="E112" s="28"/>
      <c r="I112" s="15"/>
      <c r="M112" s="451" t="s">
        <v>106</v>
      </c>
      <c r="N112" s="451"/>
      <c r="O112" s="451"/>
      <c r="P112" s="451"/>
    </row>
    <row r="113" spans="3:21" ht="15.5" x14ac:dyDescent="0.35">
      <c r="C113" s="25" t="s">
        <v>81</v>
      </c>
      <c r="D113" s="29"/>
      <c r="I113" s="15"/>
      <c r="M113" s="406"/>
      <c r="N113" s="452" t="s">
        <v>658</v>
      </c>
      <c r="O113" s="452"/>
      <c r="P113" s="406"/>
    </row>
    <row r="114" spans="3:21" x14ac:dyDescent="0.35"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3:21" x14ac:dyDescent="0.35"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3:21" x14ac:dyDescent="0.35"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3:21" x14ac:dyDescent="0.35">
      <c r="G117" s="15"/>
      <c r="R117" s="15"/>
      <c r="S117" s="15"/>
      <c r="T117" s="15"/>
      <c r="U117" s="15"/>
    </row>
    <row r="118" spans="3:21" x14ac:dyDescent="0.35">
      <c r="G118" s="15"/>
      <c r="R118" s="15"/>
      <c r="S118" s="15"/>
      <c r="T118" s="15"/>
      <c r="U118" s="15"/>
    </row>
    <row r="119" spans="3:21" x14ac:dyDescent="0.35">
      <c r="G119" s="15"/>
      <c r="R119" s="15"/>
      <c r="S119" s="15"/>
      <c r="T119" s="15"/>
      <c r="U119" s="15"/>
    </row>
    <row r="120" spans="3:21" x14ac:dyDescent="0.35">
      <c r="G120" s="15"/>
      <c r="R120" s="15"/>
      <c r="S120" s="15"/>
      <c r="T120" s="15"/>
      <c r="U120" s="15"/>
    </row>
    <row r="121" spans="3:21" x14ac:dyDescent="0.35">
      <c r="G121" s="15"/>
      <c r="R121" s="15"/>
      <c r="S121" s="15"/>
      <c r="T121" s="15"/>
      <c r="U121" s="15"/>
    </row>
    <row r="122" spans="3:21" x14ac:dyDescent="0.35">
      <c r="G122" s="15"/>
      <c r="R122" s="15"/>
      <c r="S122" s="15"/>
      <c r="T122" s="15"/>
      <c r="U122" s="15"/>
    </row>
    <row r="123" spans="3:21" ht="15.75" customHeight="1" x14ac:dyDescent="0.35"/>
    <row r="130" spans="3:3" x14ac:dyDescent="0.35">
      <c r="C130" s="19"/>
    </row>
    <row r="131" spans="3:3" ht="15.5" x14ac:dyDescent="0.35">
      <c r="C131" s="20"/>
    </row>
  </sheetData>
  <mergeCells count="11">
    <mergeCell ref="C1:R1"/>
    <mergeCell ref="C6:C7"/>
    <mergeCell ref="D6:D7"/>
    <mergeCell ref="E6:E7"/>
    <mergeCell ref="C2:R2"/>
    <mergeCell ref="C3:R3"/>
    <mergeCell ref="M112:P112"/>
    <mergeCell ref="N113:O113"/>
    <mergeCell ref="M110:P110"/>
    <mergeCell ref="C4:R4"/>
    <mergeCell ref="F6:R6"/>
  </mergeCells>
  <conditionalFormatting sqref="A126:A1048576 A1:A123">
    <cfRule type="duplicateValues" dxfId="1" priority="1"/>
  </conditionalFormatting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ignoredErrors>
    <ignoredError sqref="R10:R72 R8:R9 R75:R77 R73:R7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sheetPr codeName="Sheet4"/>
  <dimension ref="A1:Q128"/>
  <sheetViews>
    <sheetView showGridLines="0" view="pageBreakPreview" topLeftCell="D65" zoomScale="78" zoomScaleNormal="85" zoomScaleSheetLayoutView="78" workbookViewId="0">
      <selection activeCell="L81" sqref="L81"/>
    </sheetView>
  </sheetViews>
  <sheetFormatPr defaultColWidth="11.453125" defaultRowHeight="14.5" x14ac:dyDescent="0.35"/>
  <cols>
    <col min="1" max="1" width="7" hidden="1" customWidth="1"/>
    <col min="2" max="2" width="4.453125" hidden="1" customWidth="1"/>
    <col min="3" max="3" width="93.7265625" style="11" customWidth="1"/>
    <col min="4" max="6" width="16.7265625" customWidth="1"/>
    <col min="7" max="7" width="16.7265625" style="15" customWidth="1"/>
    <col min="8" max="8" width="16.7265625" customWidth="1"/>
    <col min="9" max="9" width="16.81640625" style="15" bestFit="1" customWidth="1"/>
    <col min="10" max="10" width="13.7265625" customWidth="1"/>
    <col min="11" max="11" width="13.26953125" bestFit="1" customWidth="1"/>
    <col min="12" max="12" width="13.7265625" customWidth="1"/>
    <col min="13" max="13" width="17.54296875" customWidth="1"/>
    <col min="14" max="15" width="13.7265625" customWidth="1"/>
    <col min="16" max="16" width="19.1796875" style="15" bestFit="1" customWidth="1"/>
  </cols>
  <sheetData>
    <row r="1" spans="1:17" ht="28.5" x14ac:dyDescent="0.35">
      <c r="C1" s="457" t="s">
        <v>78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7" ht="15.5" x14ac:dyDescent="0.35">
      <c r="C2" s="463" t="s">
        <v>469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</row>
    <row r="3" spans="1:17" ht="16" customHeight="1" x14ac:dyDescent="0.35">
      <c r="C3" s="465" t="s">
        <v>105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4" spans="1:17" ht="15.5" x14ac:dyDescent="0.35">
      <c r="C4" s="453" t="s">
        <v>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</row>
    <row r="5" spans="1:17" ht="7.5" customHeight="1" x14ac:dyDescent="0.35">
      <c r="C5" s="10"/>
      <c r="D5" s="10"/>
      <c r="E5" s="10"/>
      <c r="F5" s="10"/>
      <c r="G5" s="407"/>
      <c r="H5" s="10"/>
      <c r="I5" s="10"/>
      <c r="J5" s="10"/>
      <c r="K5" s="10"/>
      <c r="L5" s="10"/>
      <c r="M5" s="10"/>
      <c r="N5" s="10"/>
      <c r="O5" s="10"/>
      <c r="P5" s="407"/>
    </row>
    <row r="6" spans="1:17" ht="12.65" customHeight="1" x14ac:dyDescent="0.35">
      <c r="C6" s="12" t="s">
        <v>1</v>
      </c>
      <c r="D6" s="8" t="s">
        <v>66</v>
      </c>
      <c r="E6" s="8" t="s">
        <v>67</v>
      </c>
      <c r="F6" s="8" t="s">
        <v>68</v>
      </c>
      <c r="G6" s="24" t="s">
        <v>69</v>
      </c>
      <c r="H6" s="9" t="s">
        <v>70</v>
      </c>
      <c r="I6" s="24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107</v>
      </c>
      <c r="P6" s="24" t="s">
        <v>77</v>
      </c>
    </row>
    <row r="7" spans="1:17" ht="12.65" customHeight="1" x14ac:dyDescent="0.35">
      <c r="C7" s="36" t="s">
        <v>4</v>
      </c>
      <c r="D7" s="17">
        <v>210982330.85000002</v>
      </c>
      <c r="E7" s="17">
        <v>232496857.42000002</v>
      </c>
      <c r="F7" s="17">
        <v>306346831.30999994</v>
      </c>
      <c r="G7" s="17">
        <v>245706555.88</v>
      </c>
      <c r="H7" s="17">
        <v>254497531.69999996</v>
      </c>
      <c r="I7" s="17">
        <f>+SUM(I14,I8,I24,I34,I50,I60)</f>
        <v>327181817.46999449</v>
      </c>
      <c r="J7" s="17">
        <v>296062997.53999996</v>
      </c>
      <c r="K7" s="17">
        <v>311026752.61000001</v>
      </c>
      <c r="L7" s="17">
        <v>300682999.08999997</v>
      </c>
      <c r="M7" s="17"/>
      <c r="N7" s="17"/>
      <c r="O7" s="17"/>
      <c r="P7" s="17">
        <f>SUM(D7:O7)</f>
        <v>2484984673.8699946</v>
      </c>
    </row>
    <row r="8" spans="1:17" ht="12.65" customHeight="1" x14ac:dyDescent="0.35">
      <c r="C8" s="37" t="s">
        <v>5</v>
      </c>
      <c r="D8" s="16">
        <v>159433913.34</v>
      </c>
      <c r="E8" s="16">
        <v>173735110.92000002</v>
      </c>
      <c r="F8" s="16">
        <v>185367138.45999998</v>
      </c>
      <c r="G8" s="16">
        <v>169666331.46000004</v>
      </c>
      <c r="H8" s="16">
        <v>163144556.73999998</v>
      </c>
      <c r="I8" s="16">
        <v>169765355.21000001</v>
      </c>
      <c r="J8" s="16">
        <v>201821278.94999996</v>
      </c>
      <c r="K8" s="16">
        <v>218390671.49000001</v>
      </c>
      <c r="L8" s="16">
        <v>181863028.21000001</v>
      </c>
      <c r="M8" s="16"/>
      <c r="N8" s="16"/>
      <c r="O8" s="16"/>
      <c r="P8" s="16">
        <f>SUM(D8:O8)</f>
        <v>1623187384.7800002</v>
      </c>
    </row>
    <row r="9" spans="1:17" ht="12.65" customHeight="1" x14ac:dyDescent="0.35">
      <c r="A9">
        <v>211</v>
      </c>
      <c r="C9" s="38" t="s">
        <v>6</v>
      </c>
      <c r="D9" s="14">
        <v>114993481.5</v>
      </c>
      <c r="E9" s="14">
        <v>126614612.13</v>
      </c>
      <c r="F9" s="14">
        <v>139952259.91999999</v>
      </c>
      <c r="G9" s="14">
        <v>126624069.00000003</v>
      </c>
      <c r="H9" s="14">
        <v>118860186.78999999</v>
      </c>
      <c r="I9" s="14">
        <v>124279548.36</v>
      </c>
      <c r="J9" s="14">
        <v>153890620.38999996</v>
      </c>
      <c r="K9" s="14">
        <v>154925593.61000004</v>
      </c>
      <c r="L9" s="14">
        <v>127958953.63000001</v>
      </c>
      <c r="M9" s="14"/>
      <c r="N9" s="14"/>
      <c r="O9" s="14"/>
      <c r="P9" s="14">
        <f>SUM(D9:O9)</f>
        <v>1188099325.3299999</v>
      </c>
    </row>
    <row r="10" spans="1:17" ht="12.65" customHeight="1" x14ac:dyDescent="0.35">
      <c r="A10">
        <v>212</v>
      </c>
      <c r="C10" s="38" t="s">
        <v>7</v>
      </c>
      <c r="D10" s="14">
        <v>19677197.239999998</v>
      </c>
      <c r="E10" s="14">
        <v>20790549.920000006</v>
      </c>
      <c r="F10" s="14">
        <v>19171686.16</v>
      </c>
      <c r="G10" s="14">
        <v>17306663.07</v>
      </c>
      <c r="H10" s="14">
        <v>18816320.530000001</v>
      </c>
      <c r="I10" s="14">
        <v>18418080.109999999</v>
      </c>
      <c r="J10" s="14">
        <v>15581185.429999996</v>
      </c>
      <c r="K10" s="14">
        <v>27984640.229999997</v>
      </c>
      <c r="L10" s="14">
        <v>24353074.259999994</v>
      </c>
      <c r="M10" s="14"/>
      <c r="N10" s="14"/>
      <c r="O10" s="14"/>
      <c r="P10" s="14">
        <f t="shared" ref="P10:P13" si="0">SUM(D10:O10)</f>
        <v>182099396.94999999</v>
      </c>
    </row>
    <row r="11" spans="1:17" ht="12.65" customHeight="1" x14ac:dyDescent="0.35">
      <c r="A11">
        <v>213</v>
      </c>
      <c r="C11" s="38" t="s">
        <v>8</v>
      </c>
      <c r="D11" s="14">
        <v>2084455.51</v>
      </c>
      <c r="E11" s="14">
        <v>2084455.51</v>
      </c>
      <c r="F11" s="14">
        <v>2023203.31</v>
      </c>
      <c r="G11" s="14">
        <v>2075703.31</v>
      </c>
      <c r="H11" s="14">
        <v>2004413.4100000001</v>
      </c>
      <c r="I11" s="14">
        <v>2004413.4100000001</v>
      </c>
      <c r="J11" s="14">
        <v>2004413.4100000001</v>
      </c>
      <c r="K11" s="14">
        <v>1983441.32</v>
      </c>
      <c r="L11" s="14">
        <v>1983571.6600000004</v>
      </c>
      <c r="M11" s="14"/>
      <c r="N11" s="14"/>
      <c r="O11" s="14"/>
      <c r="P11" s="14">
        <f t="shared" si="0"/>
        <v>18248070.850000001</v>
      </c>
      <c r="Q11" s="7"/>
    </row>
    <row r="12" spans="1:17" ht="12.65" customHeight="1" x14ac:dyDescent="0.35">
      <c r="A12">
        <v>214</v>
      </c>
      <c r="C12" s="38" t="s">
        <v>9</v>
      </c>
      <c r="D12" s="14">
        <v>8318460.7199999969</v>
      </c>
      <c r="E12" s="14">
        <v>9602836.0800000019</v>
      </c>
      <c r="F12" s="14">
        <v>9384529.7099999953</v>
      </c>
      <c r="G12" s="14">
        <v>8390369.1899999995</v>
      </c>
      <c r="H12" s="14">
        <v>8068827.7799999984</v>
      </c>
      <c r="I12" s="14">
        <v>9491619.2999999989</v>
      </c>
      <c r="J12" s="14">
        <v>14564763.379999995</v>
      </c>
      <c r="K12" s="14">
        <v>17879782.43999999</v>
      </c>
      <c r="L12" s="14">
        <v>12051655.429999998</v>
      </c>
      <c r="M12" s="14"/>
      <c r="N12" s="14"/>
      <c r="O12" s="14"/>
      <c r="P12" s="14">
        <f t="shared" si="0"/>
        <v>97752844.029999956</v>
      </c>
    </row>
    <row r="13" spans="1:17" ht="12.65" customHeight="1" x14ac:dyDescent="0.35">
      <c r="A13">
        <v>215</v>
      </c>
      <c r="C13" s="38" t="s">
        <v>10</v>
      </c>
      <c r="D13" s="14">
        <v>14360318.369999994</v>
      </c>
      <c r="E13" s="14">
        <v>14642657.279999999</v>
      </c>
      <c r="F13" s="14">
        <v>14835459.359999998</v>
      </c>
      <c r="G13" s="14">
        <v>15269526.890000004</v>
      </c>
      <c r="H13" s="14">
        <v>15394808.229999999</v>
      </c>
      <c r="I13" s="14">
        <v>15571694.030000001</v>
      </c>
      <c r="J13" s="14">
        <v>15780296.339999998</v>
      </c>
      <c r="K13" s="14">
        <v>15617213.889999997</v>
      </c>
      <c r="L13" s="14">
        <v>15515773.229999995</v>
      </c>
      <c r="M13" s="14"/>
      <c r="N13" s="14"/>
      <c r="O13" s="14"/>
      <c r="P13" s="14">
        <f t="shared" si="0"/>
        <v>136987747.62</v>
      </c>
    </row>
    <row r="14" spans="1:17" ht="12.65" customHeight="1" x14ac:dyDescent="0.35">
      <c r="C14" s="37" t="s">
        <v>11</v>
      </c>
      <c r="D14" s="404">
        <v>24445458.520000003</v>
      </c>
      <c r="E14" s="404">
        <v>23341957.899999999</v>
      </c>
      <c r="F14" s="404">
        <v>82301622.849999949</v>
      </c>
      <c r="G14" s="404">
        <v>42143312.060000002</v>
      </c>
      <c r="H14" s="404">
        <v>58339369.07</v>
      </c>
      <c r="I14" s="404">
        <v>113152531.74999997</v>
      </c>
      <c r="J14" s="404">
        <v>53259474.040000007</v>
      </c>
      <c r="K14" s="404">
        <v>39352283.759999998</v>
      </c>
      <c r="L14" s="404">
        <v>81071747.849999994</v>
      </c>
      <c r="M14" s="404"/>
      <c r="N14" s="404"/>
      <c r="O14" s="404"/>
      <c r="P14" s="16">
        <f>SUM(D14:O14)</f>
        <v>517407757.79999995</v>
      </c>
    </row>
    <row r="15" spans="1:17" ht="12.65" customHeight="1" x14ac:dyDescent="0.35">
      <c r="A15">
        <v>221</v>
      </c>
      <c r="C15" s="38" t="s">
        <v>12</v>
      </c>
      <c r="D15" s="14">
        <v>2248869.6800000002</v>
      </c>
      <c r="E15" s="14">
        <v>4237235.47</v>
      </c>
      <c r="F15" s="14">
        <v>5066606.9400000004</v>
      </c>
      <c r="G15" s="14">
        <v>5229697.46</v>
      </c>
      <c r="H15" s="14">
        <v>7487961.7800000003</v>
      </c>
      <c r="I15" s="14">
        <v>5042517.3499999996</v>
      </c>
      <c r="J15" s="14">
        <v>5231900.7700000005</v>
      </c>
      <c r="K15" s="14">
        <v>4085056.15</v>
      </c>
      <c r="L15" s="14">
        <v>5997741.8100000005</v>
      </c>
      <c r="M15" s="14"/>
      <c r="N15" s="14"/>
      <c r="O15" s="14"/>
      <c r="P15" s="14">
        <f t="shared" ref="P15:P23" si="1">SUM(D15:O15)</f>
        <v>44627587.410000004</v>
      </c>
    </row>
    <row r="16" spans="1:17" ht="12.65" customHeight="1" x14ac:dyDescent="0.35">
      <c r="A16">
        <v>222</v>
      </c>
      <c r="C16" s="38" t="s">
        <v>13</v>
      </c>
      <c r="D16" s="14">
        <v>6441095.4000000004</v>
      </c>
      <c r="E16" s="14">
        <v>1043292.96</v>
      </c>
      <c r="F16" s="14">
        <v>5288984.9399999995</v>
      </c>
      <c r="G16" s="14">
        <v>7052945.0499999998</v>
      </c>
      <c r="H16" s="14">
        <v>6415861.2699999996</v>
      </c>
      <c r="I16" s="14">
        <v>5727482.7000000002</v>
      </c>
      <c r="J16" s="14">
        <v>6917185.8100000005</v>
      </c>
      <c r="K16" s="14">
        <v>6512660.6500000004</v>
      </c>
      <c r="L16" s="14">
        <v>6697846.4500000002</v>
      </c>
      <c r="M16" s="14"/>
      <c r="N16" s="14"/>
      <c r="O16" s="14"/>
      <c r="P16" s="14">
        <f t="shared" si="1"/>
        <v>52097355.230000004</v>
      </c>
    </row>
    <row r="17" spans="1:16" ht="12.65" customHeight="1" x14ac:dyDescent="0.35">
      <c r="A17">
        <v>223</v>
      </c>
      <c r="C17" s="38" t="s">
        <v>14</v>
      </c>
      <c r="D17" s="14">
        <v>561113.25</v>
      </c>
      <c r="E17" s="14">
        <v>3569806.8000000003</v>
      </c>
      <c r="F17" s="14">
        <v>1650146.44</v>
      </c>
      <c r="G17" s="14">
        <v>3114542.0100000002</v>
      </c>
      <c r="H17" s="14">
        <v>1538808</v>
      </c>
      <c r="I17" s="14">
        <v>3628266.32</v>
      </c>
      <c r="J17" s="14">
        <v>3893124.96</v>
      </c>
      <c r="K17" s="14">
        <v>1663537.93</v>
      </c>
      <c r="L17" s="14">
        <v>2734831.63</v>
      </c>
      <c r="M17" s="14"/>
      <c r="N17" s="14"/>
      <c r="O17" s="14"/>
      <c r="P17" s="14">
        <f t="shared" si="1"/>
        <v>22354177.34</v>
      </c>
    </row>
    <row r="18" spans="1:16" ht="12.65" customHeight="1" x14ac:dyDescent="0.35">
      <c r="A18">
        <v>224</v>
      </c>
      <c r="C18" s="38" t="s">
        <v>15</v>
      </c>
      <c r="D18" s="14">
        <v>21040.640000000014</v>
      </c>
      <c r="E18" s="14">
        <v>509967.16</v>
      </c>
      <c r="F18" s="14">
        <v>124338.15</v>
      </c>
      <c r="G18" s="14">
        <v>365327.3</v>
      </c>
      <c r="H18" s="14">
        <v>328387.3</v>
      </c>
      <c r="I18" s="14">
        <v>562197.79</v>
      </c>
      <c r="J18" s="14">
        <v>718042.4</v>
      </c>
      <c r="K18" s="14">
        <v>559342.6399999999</v>
      </c>
      <c r="L18" s="14">
        <v>214156.91999999998</v>
      </c>
      <c r="M18" s="14"/>
      <c r="N18" s="14"/>
      <c r="O18" s="14"/>
      <c r="P18" s="14">
        <f t="shared" si="1"/>
        <v>3402800.3</v>
      </c>
    </row>
    <row r="19" spans="1:16" ht="12.65" customHeight="1" x14ac:dyDescent="0.35">
      <c r="A19">
        <v>225</v>
      </c>
      <c r="C19" s="38" t="s">
        <v>16</v>
      </c>
      <c r="D19" s="14">
        <v>1675651.8</v>
      </c>
      <c r="E19" s="14">
        <v>2053664.5199999998</v>
      </c>
      <c r="F19" s="14">
        <v>1714786.81</v>
      </c>
      <c r="G19" s="14">
        <v>2807159.67</v>
      </c>
      <c r="H19" s="14">
        <v>8361870.9100000001</v>
      </c>
      <c r="I19" s="14">
        <v>75398524.639999986</v>
      </c>
      <c r="J19" s="14">
        <v>8547584.5700000003</v>
      </c>
      <c r="K19" s="14">
        <v>2278063.66</v>
      </c>
      <c r="L19" s="14">
        <v>30869907.91</v>
      </c>
      <c r="M19" s="14"/>
      <c r="N19" s="14"/>
      <c r="O19" s="14"/>
      <c r="P19" s="14">
        <f t="shared" si="1"/>
        <v>133707214.48999998</v>
      </c>
    </row>
    <row r="20" spans="1:16" ht="12.65" customHeight="1" x14ac:dyDescent="0.35">
      <c r="A20">
        <v>226</v>
      </c>
      <c r="C20" s="38" t="s">
        <v>17</v>
      </c>
      <c r="D20" s="14">
        <v>4792333.0599999996</v>
      </c>
      <c r="E20" s="14">
        <v>6058156.7299999995</v>
      </c>
      <c r="F20" s="14">
        <v>53280613.199999943</v>
      </c>
      <c r="G20" s="14">
        <v>6617380.1599999992</v>
      </c>
      <c r="H20" s="14">
        <v>6409836.6699999971</v>
      </c>
      <c r="I20" s="14">
        <v>6858830.4599999962</v>
      </c>
      <c r="J20" s="14">
        <v>7431819.5799999991</v>
      </c>
      <c r="K20" s="14">
        <v>5897582.0700000012</v>
      </c>
      <c r="L20" s="14">
        <v>6666912.1199999917</v>
      </c>
      <c r="M20" s="14"/>
      <c r="N20" s="14"/>
      <c r="O20" s="14"/>
      <c r="P20" s="14">
        <f t="shared" si="1"/>
        <v>104013464.04999994</v>
      </c>
    </row>
    <row r="21" spans="1:16" ht="12.65" customHeight="1" x14ac:dyDescent="0.35">
      <c r="A21">
        <v>227</v>
      </c>
      <c r="C21" s="38" t="s">
        <v>18</v>
      </c>
      <c r="D21" s="14">
        <v>261848.35</v>
      </c>
      <c r="E21" s="14">
        <v>397849.08</v>
      </c>
      <c r="F21" s="14">
        <v>1312192.25</v>
      </c>
      <c r="G21" s="14">
        <v>2268602.21</v>
      </c>
      <c r="H21" s="14">
        <v>910111</v>
      </c>
      <c r="I21" s="14">
        <v>775710.16999999993</v>
      </c>
      <c r="J21" s="14">
        <v>2108218.77</v>
      </c>
      <c r="K21" s="14">
        <v>3053285.3</v>
      </c>
      <c r="L21" s="14">
        <v>1247413</v>
      </c>
      <c r="M21" s="14"/>
      <c r="N21" s="14"/>
      <c r="O21" s="14"/>
      <c r="P21" s="14">
        <f t="shared" si="1"/>
        <v>12335230.129999999</v>
      </c>
    </row>
    <row r="22" spans="1:16" ht="12.65" customHeight="1" x14ac:dyDescent="0.35">
      <c r="A22">
        <v>228</v>
      </c>
      <c r="C22" s="38" t="s">
        <v>19</v>
      </c>
      <c r="D22" s="14">
        <v>7803915.3399999999</v>
      </c>
      <c r="E22" s="14">
        <v>5099956.18</v>
      </c>
      <c r="F22" s="14">
        <v>13488254.119999999</v>
      </c>
      <c r="G22" s="14">
        <v>13548765.810000001</v>
      </c>
      <c r="H22" s="14">
        <v>26800582.140000001</v>
      </c>
      <c r="I22" s="14">
        <v>14732482.32</v>
      </c>
      <c r="J22" s="14">
        <v>17351265.379999999</v>
      </c>
      <c r="K22" s="14">
        <v>12935396.559999999</v>
      </c>
      <c r="L22" s="14">
        <v>24992120.969999999</v>
      </c>
      <c r="M22" s="14"/>
      <c r="N22" s="14"/>
      <c r="O22" s="14"/>
      <c r="P22" s="14">
        <f t="shared" si="1"/>
        <v>136752738.81999999</v>
      </c>
    </row>
    <row r="23" spans="1:16" ht="12.65" customHeight="1" x14ac:dyDescent="0.35">
      <c r="A23">
        <v>229</v>
      </c>
      <c r="C23" s="38" t="s">
        <v>20</v>
      </c>
      <c r="D23" s="14">
        <v>639591</v>
      </c>
      <c r="E23" s="14">
        <v>372029</v>
      </c>
      <c r="F23" s="14">
        <v>375700</v>
      </c>
      <c r="G23" s="14">
        <v>1138892.3900000001</v>
      </c>
      <c r="H23" s="14">
        <v>85950</v>
      </c>
      <c r="I23" s="14">
        <v>426520</v>
      </c>
      <c r="J23" s="14">
        <v>1060331.8</v>
      </c>
      <c r="K23" s="14">
        <v>2367358.7999999998</v>
      </c>
      <c r="L23" s="14">
        <v>1650817.04</v>
      </c>
      <c r="M23" s="14"/>
      <c r="N23" s="14"/>
      <c r="O23" s="14"/>
      <c r="P23" s="14">
        <f t="shared" si="1"/>
        <v>8117190.0300000003</v>
      </c>
    </row>
    <row r="24" spans="1:16" ht="12.65" customHeight="1" x14ac:dyDescent="0.35">
      <c r="C24" s="37" t="s">
        <v>21</v>
      </c>
      <c r="D24" s="404">
        <v>661346.43000000005</v>
      </c>
      <c r="E24" s="404">
        <v>2366429.4700000016</v>
      </c>
      <c r="F24" s="404">
        <v>3806173.89</v>
      </c>
      <c r="G24" s="404">
        <v>4351278.7899999768</v>
      </c>
      <c r="H24" s="404">
        <v>3154302.7799999993</v>
      </c>
      <c r="I24" s="404">
        <v>2801838.1399945067</v>
      </c>
      <c r="J24" s="404">
        <v>2424153.4600000004</v>
      </c>
      <c r="K24" s="404">
        <v>5231154.3000000054</v>
      </c>
      <c r="L24" s="404">
        <v>2378710.7199999997</v>
      </c>
      <c r="M24" s="404"/>
      <c r="N24" s="404"/>
      <c r="O24" s="404"/>
      <c r="P24" s="16">
        <f>SUM(D24:O24)</f>
        <v>27175387.979994491</v>
      </c>
    </row>
    <row r="25" spans="1:16" ht="12.65" customHeight="1" x14ac:dyDescent="0.35">
      <c r="A25">
        <v>231</v>
      </c>
      <c r="C25" s="38" t="s">
        <v>22</v>
      </c>
      <c r="D25" s="14">
        <v>24636.989999999991</v>
      </c>
      <c r="E25" s="14">
        <v>1584523.3400000017</v>
      </c>
      <c r="F25" s="14">
        <v>2781626.64</v>
      </c>
      <c r="G25" s="14">
        <v>2056332.6200000008</v>
      </c>
      <c r="H25" s="14">
        <v>1450051.9299999995</v>
      </c>
      <c r="I25" s="14">
        <v>936187.12</v>
      </c>
      <c r="J25" s="14">
        <v>887069.00000000047</v>
      </c>
      <c r="K25" s="14">
        <v>4378099.8200000059</v>
      </c>
      <c r="L25" s="14">
        <v>899279.57</v>
      </c>
      <c r="M25" s="14"/>
      <c r="N25" s="14"/>
      <c r="O25" s="14"/>
      <c r="P25" s="14">
        <f t="shared" ref="P25:P71" si="2">SUM(D25:O25)</f>
        <v>14997807.030000009</v>
      </c>
    </row>
    <row r="26" spans="1:16" ht="12.65" customHeight="1" x14ac:dyDescent="0.35">
      <c r="A26">
        <v>232</v>
      </c>
      <c r="C26" s="38" t="s">
        <v>23</v>
      </c>
      <c r="D26" s="14">
        <v>0</v>
      </c>
      <c r="E26" s="14">
        <v>0</v>
      </c>
      <c r="F26" s="14">
        <v>5.6843418860808015E-14</v>
      </c>
      <c r="G26" s="14">
        <v>995035</v>
      </c>
      <c r="H26" s="14">
        <v>57350</v>
      </c>
      <c r="I26" s="14">
        <v>53620</v>
      </c>
      <c r="J26" s="14">
        <v>251289</v>
      </c>
      <c r="K26" s="14">
        <v>26600</v>
      </c>
      <c r="L26" s="14">
        <v>6000</v>
      </c>
      <c r="M26" s="14"/>
      <c r="N26" s="14"/>
      <c r="O26" s="14"/>
      <c r="P26" s="14">
        <f t="shared" si="2"/>
        <v>1389894</v>
      </c>
    </row>
    <row r="27" spans="1:16" ht="12.65" customHeight="1" x14ac:dyDescent="0.35">
      <c r="A27">
        <v>233</v>
      </c>
      <c r="C27" s="38" t="s">
        <v>24</v>
      </c>
      <c r="D27" s="14">
        <v>139998.81000000008</v>
      </c>
      <c r="E27" s="14">
        <v>25999.999999999996</v>
      </c>
      <c r="F27" s="14">
        <v>170724.99999999997</v>
      </c>
      <c r="G27" s="14">
        <v>153205.98000000001</v>
      </c>
      <c r="H27" s="14">
        <v>295000</v>
      </c>
      <c r="I27" s="14">
        <v>135955.79999999999</v>
      </c>
      <c r="J27" s="14">
        <v>84775</v>
      </c>
      <c r="K27" s="14">
        <v>137475</v>
      </c>
      <c r="L27" s="14">
        <v>158425</v>
      </c>
      <c r="M27" s="14"/>
      <c r="N27" s="14"/>
      <c r="O27" s="14"/>
      <c r="P27" s="14">
        <f t="shared" si="2"/>
        <v>1301560.5900000001</v>
      </c>
    </row>
    <row r="28" spans="1:16" ht="12.65" customHeight="1" x14ac:dyDescent="0.35">
      <c r="A28">
        <v>234</v>
      </c>
      <c r="C28" s="38" t="s">
        <v>25</v>
      </c>
      <c r="D28" s="14">
        <v>0</v>
      </c>
      <c r="E28" s="14">
        <v>0</v>
      </c>
      <c r="F28" s="14">
        <v>0</v>
      </c>
      <c r="G28" s="14">
        <v>131555</v>
      </c>
      <c r="H28" s="14">
        <v>0</v>
      </c>
      <c r="I28" s="14">
        <v>102575</v>
      </c>
      <c r="J28" s="14">
        <v>0</v>
      </c>
      <c r="K28" s="14">
        <v>0</v>
      </c>
      <c r="L28" s="14">
        <v>0</v>
      </c>
      <c r="M28" s="14"/>
      <c r="N28" s="14"/>
      <c r="O28" s="14"/>
      <c r="P28" s="14">
        <f t="shared" si="2"/>
        <v>234130</v>
      </c>
    </row>
    <row r="29" spans="1:16" ht="12.65" customHeight="1" x14ac:dyDescent="0.35">
      <c r="A29">
        <v>235</v>
      </c>
      <c r="C29" s="38" t="s">
        <v>26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/>
      <c r="N29" s="14"/>
      <c r="O29" s="14"/>
      <c r="P29" s="14">
        <f t="shared" si="2"/>
        <v>0</v>
      </c>
    </row>
    <row r="30" spans="1:16" ht="12.65" customHeight="1" x14ac:dyDescent="0.35">
      <c r="A30">
        <v>236</v>
      </c>
      <c r="C30" s="38" t="s">
        <v>27</v>
      </c>
      <c r="D30" s="14">
        <v>0</v>
      </c>
      <c r="E30" s="14">
        <v>0</v>
      </c>
      <c r="F30" s="14">
        <v>92427</v>
      </c>
      <c r="G30" s="14">
        <v>3927.99</v>
      </c>
      <c r="H30" s="14">
        <v>0</v>
      </c>
      <c r="I30" s="14">
        <v>11065</v>
      </c>
      <c r="J30" s="14">
        <v>0</v>
      </c>
      <c r="K30" s="14">
        <v>0</v>
      </c>
      <c r="L30" s="14">
        <v>0</v>
      </c>
      <c r="M30" s="14"/>
      <c r="N30" s="14"/>
      <c r="O30" s="14"/>
      <c r="P30" s="14">
        <f t="shared" si="2"/>
        <v>107419.99</v>
      </c>
    </row>
    <row r="31" spans="1:16" ht="12.65" customHeight="1" x14ac:dyDescent="0.35">
      <c r="A31">
        <v>237</v>
      </c>
      <c r="C31" s="38" t="s">
        <v>28</v>
      </c>
      <c r="D31" s="14">
        <v>273934.67</v>
      </c>
      <c r="E31" s="14">
        <v>226884.40000000002</v>
      </c>
      <c r="F31" s="14">
        <v>297590.31</v>
      </c>
      <c r="G31" s="14">
        <v>218632.41999997554</v>
      </c>
      <c r="H31" s="14">
        <v>52632.26</v>
      </c>
      <c r="I31" s="14">
        <v>554108.08999450679</v>
      </c>
      <c r="J31" s="14">
        <v>297712.93</v>
      </c>
      <c r="K31" s="14">
        <v>149105.06</v>
      </c>
      <c r="L31" s="14">
        <v>199828.47</v>
      </c>
      <c r="M31" s="14"/>
      <c r="N31" s="14"/>
      <c r="O31" s="14"/>
      <c r="P31" s="14">
        <f t="shared" si="2"/>
        <v>2270428.6099944822</v>
      </c>
    </row>
    <row r="32" spans="1:16" ht="12.65" customHeight="1" x14ac:dyDescent="0.35">
      <c r="A32">
        <v>238</v>
      </c>
      <c r="C32" s="38" t="s">
        <v>29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/>
      <c r="N32" s="14"/>
      <c r="O32" s="14"/>
      <c r="P32" s="14">
        <f t="shared" si="2"/>
        <v>0</v>
      </c>
    </row>
    <row r="33" spans="1:16" ht="12.65" customHeight="1" x14ac:dyDescent="0.35">
      <c r="A33">
        <v>239</v>
      </c>
      <c r="C33" s="38" t="s">
        <v>30</v>
      </c>
      <c r="D33" s="14">
        <v>222775.96</v>
      </c>
      <c r="E33" s="14">
        <v>529021.73</v>
      </c>
      <c r="F33" s="14">
        <v>463804.94</v>
      </c>
      <c r="G33" s="14">
        <v>792589.77999999991</v>
      </c>
      <c r="H33" s="14">
        <v>1299268.5899999999</v>
      </c>
      <c r="I33" s="14">
        <v>1008327.13</v>
      </c>
      <c r="J33" s="14">
        <v>903307.53</v>
      </c>
      <c r="K33" s="14">
        <v>539874.41999999993</v>
      </c>
      <c r="L33" s="14">
        <v>1115177.68</v>
      </c>
      <c r="M33" s="14"/>
      <c r="N33" s="14"/>
      <c r="O33" s="14"/>
      <c r="P33" s="14">
        <f t="shared" si="2"/>
        <v>6874147.7599999998</v>
      </c>
    </row>
    <row r="34" spans="1:16" ht="12.65" customHeight="1" x14ac:dyDescent="0.35">
      <c r="C34" s="37" t="s">
        <v>31</v>
      </c>
      <c r="D34" s="16">
        <v>22476713.050000001</v>
      </c>
      <c r="E34" s="16">
        <v>27128879.950000003</v>
      </c>
      <c r="F34" s="16">
        <v>25858589.850000001</v>
      </c>
      <c r="G34" s="16">
        <v>27063469.949999999</v>
      </c>
      <c r="H34" s="16">
        <v>25583173.100000001</v>
      </c>
      <c r="I34" s="16">
        <v>38589960.890000001</v>
      </c>
      <c r="J34" s="16">
        <v>36359059.469999999</v>
      </c>
      <c r="K34" s="16">
        <v>34915671.600000001</v>
      </c>
      <c r="L34" s="16">
        <v>33066093.120000001</v>
      </c>
      <c r="M34" s="16"/>
      <c r="N34" s="16"/>
      <c r="O34" s="16"/>
      <c r="P34" s="16">
        <f>SUM(D34:O34)</f>
        <v>271041610.98000002</v>
      </c>
    </row>
    <row r="35" spans="1:16" ht="12.65" customHeight="1" x14ac:dyDescent="0.35">
      <c r="A35">
        <v>241</v>
      </c>
      <c r="C35" s="38" t="s">
        <v>32</v>
      </c>
      <c r="D35" s="14">
        <v>22476713.050000001</v>
      </c>
      <c r="E35" s="14">
        <v>24537543.650000002</v>
      </c>
      <c r="F35" s="14">
        <v>24948053.350000001</v>
      </c>
      <c r="G35" s="14">
        <v>26152933.449999999</v>
      </c>
      <c r="H35" s="14">
        <v>24672636.600000001</v>
      </c>
      <c r="I35" s="14">
        <v>37666800.420000002</v>
      </c>
      <c r="J35" s="14">
        <v>35455982.600000001</v>
      </c>
      <c r="K35" s="14">
        <v>34012594.730000004</v>
      </c>
      <c r="L35" s="14">
        <v>32163016.25</v>
      </c>
      <c r="M35" s="14"/>
      <c r="N35" s="14"/>
      <c r="O35" s="14"/>
      <c r="P35" s="14">
        <f t="shared" si="2"/>
        <v>262086274.10000002</v>
      </c>
    </row>
    <row r="36" spans="1:16" ht="12.65" customHeight="1" x14ac:dyDescent="0.35">
      <c r="A36">
        <v>242</v>
      </c>
      <c r="C36" s="38" t="s">
        <v>33</v>
      </c>
      <c r="D36" s="14">
        <v>0</v>
      </c>
      <c r="E36" s="14">
        <v>2011073</v>
      </c>
      <c r="F36" s="14">
        <v>910536.5</v>
      </c>
      <c r="G36" s="14">
        <v>910536.5</v>
      </c>
      <c r="H36" s="14">
        <v>910536.5</v>
      </c>
      <c r="I36" s="14">
        <v>903076.87</v>
      </c>
      <c r="J36" s="14">
        <v>903076.87</v>
      </c>
      <c r="K36" s="14">
        <v>903076.87</v>
      </c>
      <c r="L36" s="14">
        <v>903076.87</v>
      </c>
      <c r="M36" s="14"/>
      <c r="N36" s="14"/>
      <c r="O36" s="14"/>
      <c r="P36" s="14">
        <f t="shared" si="2"/>
        <v>8354989.9800000004</v>
      </c>
    </row>
    <row r="37" spans="1:16" ht="12.65" customHeight="1" x14ac:dyDescent="0.35">
      <c r="A37">
        <v>243</v>
      </c>
      <c r="C37" s="38" t="s">
        <v>34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/>
      <c r="N37" s="14"/>
      <c r="O37" s="14"/>
      <c r="P37" s="14">
        <f t="shared" si="2"/>
        <v>0</v>
      </c>
    </row>
    <row r="38" spans="1:16" ht="12.65" customHeight="1" x14ac:dyDescent="0.35">
      <c r="A38">
        <v>244</v>
      </c>
      <c r="C38" s="38" t="s">
        <v>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/>
      <c r="N38" s="14"/>
      <c r="O38" s="14"/>
      <c r="P38" s="14">
        <f t="shared" si="2"/>
        <v>0</v>
      </c>
    </row>
    <row r="39" spans="1:16" ht="12.65" customHeight="1" x14ac:dyDescent="0.35">
      <c r="A39">
        <v>245</v>
      </c>
      <c r="C39" s="38" t="s">
        <v>36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/>
      <c r="N39" s="14"/>
      <c r="O39" s="14"/>
      <c r="P39" s="14">
        <f t="shared" si="2"/>
        <v>0</v>
      </c>
    </row>
    <row r="40" spans="1:16" ht="12.65" customHeight="1" x14ac:dyDescent="0.35">
      <c r="A40">
        <v>246</v>
      </c>
      <c r="C40" s="38" t="s">
        <v>37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/>
      <c r="N40" s="14"/>
      <c r="O40" s="14"/>
      <c r="P40" s="14">
        <f t="shared" si="2"/>
        <v>0</v>
      </c>
    </row>
    <row r="41" spans="1:16" ht="12.65" customHeight="1" x14ac:dyDescent="0.35">
      <c r="A41">
        <v>247</v>
      </c>
      <c r="C41" s="38" t="s">
        <v>38</v>
      </c>
      <c r="D41" s="14">
        <v>0</v>
      </c>
      <c r="E41" s="14">
        <v>580263.30000000005</v>
      </c>
      <c r="F41" s="14">
        <v>0</v>
      </c>
      <c r="G41" s="14">
        <v>0</v>
      </c>
      <c r="H41" s="14">
        <v>0</v>
      </c>
      <c r="I41" s="14">
        <v>20083.599999999999</v>
      </c>
      <c r="J41" s="14">
        <v>0</v>
      </c>
      <c r="K41" s="14">
        <v>0</v>
      </c>
      <c r="L41" s="14">
        <v>0</v>
      </c>
      <c r="M41" s="14"/>
      <c r="N41" s="14"/>
      <c r="O41" s="14"/>
      <c r="P41" s="14">
        <f t="shared" si="2"/>
        <v>600346.9</v>
      </c>
    </row>
    <row r="42" spans="1:16" ht="12.65" customHeight="1" x14ac:dyDescent="0.35">
      <c r="A42">
        <v>249</v>
      </c>
      <c r="C42" s="38" t="s">
        <v>39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/>
      <c r="N42" s="14"/>
      <c r="O42" s="14"/>
      <c r="P42" s="14">
        <f t="shared" si="2"/>
        <v>0</v>
      </c>
    </row>
    <row r="43" spans="1:16" ht="12.65" customHeight="1" x14ac:dyDescent="0.35">
      <c r="C43" s="37" t="s">
        <v>40</v>
      </c>
      <c r="D43" s="404">
        <v>0</v>
      </c>
      <c r="E43" s="404">
        <v>0</v>
      </c>
      <c r="F43" s="404">
        <v>0</v>
      </c>
      <c r="G43" s="404">
        <v>0</v>
      </c>
      <c r="H43" s="404">
        <v>0</v>
      </c>
      <c r="I43" s="404">
        <v>0</v>
      </c>
      <c r="J43" s="404">
        <v>0</v>
      </c>
      <c r="K43" s="404">
        <v>0</v>
      </c>
      <c r="L43" s="404">
        <v>0</v>
      </c>
      <c r="M43" s="404"/>
      <c r="N43" s="404"/>
      <c r="O43" s="404"/>
      <c r="P43" s="14">
        <f t="shared" si="2"/>
        <v>0</v>
      </c>
    </row>
    <row r="44" spans="1:16" ht="12.65" customHeight="1" x14ac:dyDescent="0.35">
      <c r="A44">
        <v>251</v>
      </c>
      <c r="C44" s="38" t="s">
        <v>41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/>
      <c r="N44" s="14"/>
      <c r="O44" s="14"/>
      <c r="P44" s="14">
        <f t="shared" si="2"/>
        <v>0</v>
      </c>
    </row>
    <row r="45" spans="1:16" ht="12.65" customHeight="1" x14ac:dyDescent="0.35">
      <c r="A45">
        <v>252</v>
      </c>
      <c r="C45" s="38" t="s">
        <v>42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/>
      <c r="N45" s="14"/>
      <c r="O45" s="14"/>
      <c r="P45" s="14">
        <f t="shared" si="2"/>
        <v>0</v>
      </c>
    </row>
    <row r="46" spans="1:16" ht="12.65" customHeight="1" x14ac:dyDescent="0.35">
      <c r="A46">
        <v>253</v>
      </c>
      <c r="C46" s="38" t="s">
        <v>43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/>
      <c r="N46" s="14"/>
      <c r="O46" s="14"/>
      <c r="P46" s="14">
        <f t="shared" si="2"/>
        <v>0</v>
      </c>
    </row>
    <row r="47" spans="1:16" ht="12.65" customHeight="1" x14ac:dyDescent="0.35">
      <c r="A47">
        <v>254</v>
      </c>
      <c r="C47" s="38" t="s">
        <v>44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/>
      <c r="N47" s="14"/>
      <c r="O47" s="14"/>
      <c r="P47" s="14">
        <f t="shared" si="2"/>
        <v>0</v>
      </c>
    </row>
    <row r="48" spans="1:16" ht="12.65" customHeight="1" x14ac:dyDescent="0.35">
      <c r="A48">
        <v>256</v>
      </c>
      <c r="C48" s="38" t="s">
        <v>45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/>
      <c r="N48" s="14"/>
      <c r="O48" s="14"/>
      <c r="P48" s="14">
        <f t="shared" si="2"/>
        <v>0</v>
      </c>
    </row>
    <row r="49" spans="1:16" ht="12.65" customHeight="1" x14ac:dyDescent="0.35">
      <c r="A49">
        <v>259</v>
      </c>
      <c r="C49" s="38" t="s">
        <v>46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/>
      <c r="N49" s="14"/>
      <c r="O49" s="14"/>
      <c r="P49" s="14">
        <f t="shared" si="2"/>
        <v>0</v>
      </c>
    </row>
    <row r="50" spans="1:16" ht="12.65" customHeight="1" x14ac:dyDescent="0.35">
      <c r="C50" s="37" t="s">
        <v>47</v>
      </c>
      <c r="D50" s="404">
        <v>3964899.51</v>
      </c>
      <c r="E50" s="404">
        <v>5744476.6600000001</v>
      </c>
      <c r="F50" s="404">
        <v>9013306.2599999998</v>
      </c>
      <c r="G50" s="404">
        <v>2482163.62</v>
      </c>
      <c r="H50" s="404">
        <v>3410800.12</v>
      </c>
      <c r="I50" s="404">
        <v>2872131.48</v>
      </c>
      <c r="J50" s="404">
        <v>2199031.62</v>
      </c>
      <c r="K50" s="404">
        <v>13136971.460000001</v>
      </c>
      <c r="L50" s="404">
        <v>2303419.189999999</v>
      </c>
      <c r="M50" s="404"/>
      <c r="N50" s="404"/>
      <c r="O50" s="404"/>
      <c r="P50" s="16">
        <f>SUM(D50:O50)</f>
        <v>45127199.920000002</v>
      </c>
    </row>
    <row r="51" spans="1:16" ht="12.65" customHeight="1" x14ac:dyDescent="0.35">
      <c r="A51">
        <v>261</v>
      </c>
      <c r="C51" s="38" t="s">
        <v>48</v>
      </c>
      <c r="D51" s="14">
        <v>202780.48</v>
      </c>
      <c r="E51" s="14">
        <v>226321.1999999999</v>
      </c>
      <c r="F51" s="14">
        <v>425638</v>
      </c>
      <c r="G51" s="14">
        <v>574824.34000000008</v>
      </c>
      <c r="H51" s="14">
        <v>0</v>
      </c>
      <c r="I51" s="14">
        <v>2809764.4</v>
      </c>
      <c r="J51" s="14">
        <v>933772.81999999983</v>
      </c>
      <c r="K51" s="14">
        <v>12809661.75</v>
      </c>
      <c r="L51" s="14">
        <v>714743.28999999911</v>
      </c>
      <c r="M51" s="14"/>
      <c r="N51" s="14"/>
      <c r="O51" s="14"/>
      <c r="P51" s="14">
        <f t="shared" si="2"/>
        <v>18697506.280000001</v>
      </c>
    </row>
    <row r="52" spans="1:16" ht="12.65" customHeight="1" x14ac:dyDescent="0.35">
      <c r="A52">
        <v>262</v>
      </c>
      <c r="C52" s="38" t="s">
        <v>49</v>
      </c>
      <c r="D52" s="14">
        <v>149280</v>
      </c>
      <c r="E52" s="14">
        <v>147222</v>
      </c>
      <c r="F52" s="14">
        <v>6686</v>
      </c>
      <c r="G52" s="14">
        <v>0</v>
      </c>
      <c r="H52" s="14">
        <v>0</v>
      </c>
      <c r="I52" s="14">
        <v>0</v>
      </c>
      <c r="J52" s="14">
        <v>6900</v>
      </c>
      <c r="K52" s="14">
        <v>9860.35</v>
      </c>
      <c r="L52" s="14">
        <v>0</v>
      </c>
      <c r="M52" s="14"/>
      <c r="N52" s="14"/>
      <c r="O52" s="14"/>
      <c r="P52" s="14">
        <f t="shared" si="2"/>
        <v>319948.34999999998</v>
      </c>
    </row>
    <row r="53" spans="1:16" ht="12.65" customHeight="1" x14ac:dyDescent="0.35">
      <c r="A53">
        <v>263</v>
      </c>
      <c r="C53" s="38" t="s">
        <v>50</v>
      </c>
      <c r="D53" s="14">
        <v>18389</v>
      </c>
      <c r="E53" s="14">
        <v>0</v>
      </c>
      <c r="F53" s="14">
        <v>0</v>
      </c>
      <c r="G53" s="14">
        <v>3400</v>
      </c>
      <c r="H53" s="14">
        <v>0</v>
      </c>
      <c r="I53" s="14">
        <v>3250</v>
      </c>
      <c r="J53" s="14">
        <v>0</v>
      </c>
      <c r="K53" s="14">
        <v>0</v>
      </c>
      <c r="L53" s="14">
        <v>0</v>
      </c>
      <c r="M53" s="14"/>
      <c r="N53" s="14"/>
      <c r="O53" s="14"/>
      <c r="P53" s="14">
        <f t="shared" si="2"/>
        <v>25039</v>
      </c>
    </row>
    <row r="54" spans="1:16" ht="12.65" customHeight="1" x14ac:dyDescent="0.35">
      <c r="A54">
        <v>264</v>
      </c>
      <c r="C54" s="38" t="s">
        <v>51</v>
      </c>
      <c r="D54" s="14">
        <v>0</v>
      </c>
      <c r="E54" s="14">
        <v>0</v>
      </c>
      <c r="F54" s="14">
        <v>3235259.1999999997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/>
      <c r="N54" s="14"/>
      <c r="O54" s="14"/>
      <c r="P54" s="14">
        <f t="shared" si="2"/>
        <v>3235259.1999999997</v>
      </c>
    </row>
    <row r="55" spans="1:16" ht="12.65" customHeight="1" x14ac:dyDescent="0.35">
      <c r="A55">
        <v>265</v>
      </c>
      <c r="C55" s="38" t="s">
        <v>52</v>
      </c>
      <c r="D55" s="14">
        <v>116195.00999999998</v>
      </c>
      <c r="E55" s="14">
        <v>720115.61</v>
      </c>
      <c r="F55" s="14">
        <v>194778.33000000002</v>
      </c>
      <c r="G55" s="14">
        <v>0</v>
      </c>
      <c r="H55" s="14">
        <v>0</v>
      </c>
      <c r="I55" s="14">
        <v>0</v>
      </c>
      <c r="J55" s="14">
        <v>16584</v>
      </c>
      <c r="K55" s="14">
        <v>191925.9</v>
      </c>
      <c r="L55" s="14">
        <v>512862.25</v>
      </c>
      <c r="M55" s="14"/>
      <c r="N55" s="14"/>
      <c r="O55" s="14"/>
      <c r="P55" s="14">
        <f t="shared" si="2"/>
        <v>1752461.0999999999</v>
      </c>
    </row>
    <row r="56" spans="1:16" ht="12.65" customHeight="1" x14ac:dyDescent="0.35">
      <c r="A56">
        <v>266</v>
      </c>
      <c r="C56" s="38" t="s">
        <v>53</v>
      </c>
      <c r="D56" s="14">
        <v>0</v>
      </c>
      <c r="E56" s="14">
        <v>0</v>
      </c>
      <c r="F56" s="14">
        <v>-951.28000000002794</v>
      </c>
      <c r="G56" s="14">
        <v>0</v>
      </c>
      <c r="H56" s="14">
        <v>1598505.93</v>
      </c>
      <c r="I56" s="14">
        <v>0</v>
      </c>
      <c r="J56" s="14">
        <v>56024.800000000003</v>
      </c>
      <c r="K56" s="14">
        <v>0</v>
      </c>
      <c r="L56" s="14">
        <v>1012603.4600000001</v>
      </c>
      <c r="M56" s="14"/>
      <c r="N56" s="14"/>
      <c r="O56" s="14"/>
      <c r="P56" s="14">
        <f t="shared" si="2"/>
        <v>2666182.91</v>
      </c>
    </row>
    <row r="57" spans="1:16" ht="12.65" customHeight="1" x14ac:dyDescent="0.35">
      <c r="A57">
        <v>267</v>
      </c>
      <c r="C57" s="38" t="s">
        <v>54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/>
      <c r="N57" s="14"/>
      <c r="O57" s="14"/>
      <c r="P57" s="14">
        <f t="shared" si="2"/>
        <v>0</v>
      </c>
    </row>
    <row r="58" spans="1:16" ht="12.65" customHeight="1" x14ac:dyDescent="0.35">
      <c r="A58">
        <v>268</v>
      </c>
      <c r="C58" s="38" t="s">
        <v>55</v>
      </c>
      <c r="D58" s="14">
        <v>3478255.02</v>
      </c>
      <c r="E58" s="14">
        <v>4650817.8500000006</v>
      </c>
      <c r="F58" s="14">
        <v>5151896.01</v>
      </c>
      <c r="G58" s="14">
        <v>1903939.28</v>
      </c>
      <c r="H58" s="14">
        <v>1812294.1900000002</v>
      </c>
      <c r="I58" s="14">
        <v>59117.08</v>
      </c>
      <c r="J58" s="14">
        <v>1185750</v>
      </c>
      <c r="K58" s="14">
        <v>125523.46</v>
      </c>
      <c r="L58" s="14">
        <v>63210.190000000061</v>
      </c>
      <c r="M58" s="14"/>
      <c r="N58" s="14"/>
      <c r="O58" s="14"/>
      <c r="P58" s="14">
        <f t="shared" si="2"/>
        <v>18430803.080000002</v>
      </c>
    </row>
    <row r="59" spans="1:16" ht="12.65" customHeight="1" x14ac:dyDescent="0.35">
      <c r="A59">
        <v>269</v>
      </c>
      <c r="C59" s="38" t="s">
        <v>56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/>
      <c r="N59" s="14"/>
      <c r="O59" s="14"/>
      <c r="P59" s="14">
        <f t="shared" si="2"/>
        <v>0</v>
      </c>
    </row>
    <row r="60" spans="1:16" ht="12.65" customHeight="1" x14ac:dyDescent="0.35">
      <c r="C60" s="37" t="s">
        <v>57</v>
      </c>
      <c r="D60" s="404">
        <v>0</v>
      </c>
      <c r="E60" s="404">
        <v>180002.52</v>
      </c>
      <c r="F60" s="404">
        <v>0</v>
      </c>
      <c r="G60" s="404">
        <v>0</v>
      </c>
      <c r="H60" s="404">
        <v>865329.89</v>
      </c>
      <c r="I60" s="404">
        <v>0</v>
      </c>
      <c r="J60" s="404">
        <v>0</v>
      </c>
      <c r="K60" s="404">
        <v>0</v>
      </c>
      <c r="L60" s="404">
        <v>0</v>
      </c>
      <c r="M60" s="404"/>
      <c r="N60" s="404"/>
      <c r="O60" s="404"/>
      <c r="P60" s="16">
        <f>SUM(D60:O60)</f>
        <v>1045332.41</v>
      </c>
    </row>
    <row r="61" spans="1:16" ht="12.65" customHeight="1" x14ac:dyDescent="0.35">
      <c r="A61">
        <v>271</v>
      </c>
      <c r="C61" s="38" t="s">
        <v>58</v>
      </c>
      <c r="D61" s="14">
        <v>0</v>
      </c>
      <c r="E61" s="14">
        <v>180002.52</v>
      </c>
      <c r="F61" s="14">
        <v>0</v>
      </c>
      <c r="G61" s="14">
        <v>0</v>
      </c>
      <c r="H61" s="14">
        <v>865329.89</v>
      </c>
      <c r="I61" s="14">
        <v>0</v>
      </c>
      <c r="J61" s="14">
        <v>0</v>
      </c>
      <c r="K61" s="14">
        <v>0</v>
      </c>
      <c r="L61" s="14">
        <v>0</v>
      </c>
      <c r="M61" s="14"/>
      <c r="N61" s="14"/>
      <c r="O61" s="14"/>
      <c r="P61" s="14">
        <f>SUM(D61:O61)</f>
        <v>1045332.41</v>
      </c>
    </row>
    <row r="62" spans="1:16" ht="12.65" customHeight="1" x14ac:dyDescent="0.35">
      <c r="A62">
        <v>272</v>
      </c>
      <c r="C62" s="38" t="s">
        <v>59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/>
      <c r="N62" s="14"/>
      <c r="O62" s="14"/>
      <c r="P62" s="14">
        <f t="shared" si="2"/>
        <v>0</v>
      </c>
    </row>
    <row r="63" spans="1:16" ht="12.65" customHeight="1" x14ac:dyDescent="0.35">
      <c r="A63">
        <v>273</v>
      </c>
      <c r="C63" s="38" t="s">
        <v>60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>
        <f t="shared" si="2"/>
        <v>0</v>
      </c>
    </row>
    <row r="64" spans="1:16" ht="12.65" customHeight="1" x14ac:dyDescent="0.35">
      <c r="A64">
        <v>274</v>
      </c>
      <c r="C64" s="38" t="s">
        <v>61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/>
      <c r="N64" s="14"/>
      <c r="O64" s="14"/>
      <c r="P64" s="14">
        <f t="shared" si="2"/>
        <v>0</v>
      </c>
    </row>
    <row r="65" spans="1:16" ht="12.65" customHeight="1" x14ac:dyDescent="0.35">
      <c r="C65" s="37" t="s">
        <v>90</v>
      </c>
      <c r="D65" s="404">
        <v>0</v>
      </c>
      <c r="E65" s="404">
        <v>0</v>
      </c>
      <c r="F65" s="404">
        <v>0</v>
      </c>
      <c r="G65" s="404">
        <v>0</v>
      </c>
      <c r="H65" s="404">
        <v>0</v>
      </c>
      <c r="I65" s="404">
        <v>0</v>
      </c>
      <c r="J65" s="404">
        <v>0</v>
      </c>
      <c r="K65" s="404">
        <v>0</v>
      </c>
      <c r="L65" s="404">
        <v>0</v>
      </c>
      <c r="M65" s="404"/>
      <c r="N65" s="404"/>
      <c r="O65" s="404"/>
      <c r="P65" s="14">
        <f t="shared" si="2"/>
        <v>0</v>
      </c>
    </row>
    <row r="66" spans="1:16" ht="12.65" customHeight="1" x14ac:dyDescent="0.35">
      <c r="A66">
        <v>281</v>
      </c>
      <c r="C66" s="38" t="s">
        <v>91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/>
      <c r="N66" s="14"/>
      <c r="O66" s="14"/>
      <c r="P66" s="14">
        <f t="shared" si="2"/>
        <v>0</v>
      </c>
    </row>
    <row r="67" spans="1:16" ht="12.65" customHeight="1" x14ac:dyDescent="0.35">
      <c r="A67">
        <v>282</v>
      </c>
      <c r="C67" s="38" t="s">
        <v>92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/>
      <c r="N67" s="14"/>
      <c r="O67" s="14"/>
      <c r="P67" s="14">
        <f t="shared" si="2"/>
        <v>0</v>
      </c>
    </row>
    <row r="68" spans="1:16" ht="12.65" customHeight="1" x14ac:dyDescent="0.35">
      <c r="C68" s="37" t="s">
        <v>93</v>
      </c>
      <c r="D68" s="404">
        <v>0</v>
      </c>
      <c r="E68" s="404">
        <v>0</v>
      </c>
      <c r="F68" s="404">
        <v>0</v>
      </c>
      <c r="G68" s="404">
        <v>0</v>
      </c>
      <c r="H68" s="404">
        <v>0</v>
      </c>
      <c r="I68" s="404">
        <v>0</v>
      </c>
      <c r="J68" s="404">
        <v>0</v>
      </c>
      <c r="K68" s="404">
        <v>0</v>
      </c>
      <c r="L68" s="404">
        <v>0</v>
      </c>
      <c r="M68" s="404"/>
      <c r="N68" s="404"/>
      <c r="O68" s="404"/>
      <c r="P68" s="14">
        <f t="shared" si="2"/>
        <v>0</v>
      </c>
    </row>
    <row r="69" spans="1:16" ht="12.65" customHeight="1" x14ac:dyDescent="0.35">
      <c r="A69">
        <v>291</v>
      </c>
      <c r="C69" s="38" t="s">
        <v>94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/>
      <c r="N69" s="14"/>
      <c r="O69" s="14"/>
      <c r="P69" s="14">
        <f t="shared" si="2"/>
        <v>0</v>
      </c>
    </row>
    <row r="70" spans="1:16" ht="12.65" customHeight="1" x14ac:dyDescent="0.35">
      <c r="A70">
        <v>292</v>
      </c>
      <c r="C70" s="38" t="s">
        <v>95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/>
      <c r="N70" s="14"/>
      <c r="O70" s="14"/>
      <c r="P70" s="14">
        <f t="shared" si="2"/>
        <v>0</v>
      </c>
    </row>
    <row r="71" spans="1:16" ht="12.65" customHeight="1" x14ac:dyDescent="0.35">
      <c r="A71">
        <v>294</v>
      </c>
      <c r="C71" s="38" t="s">
        <v>96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/>
      <c r="N71" s="14"/>
      <c r="O71" s="14"/>
      <c r="P71" s="14">
        <f t="shared" si="2"/>
        <v>0</v>
      </c>
    </row>
    <row r="72" spans="1:16" ht="12.65" customHeight="1" x14ac:dyDescent="0.35">
      <c r="C72" s="36" t="s">
        <v>62</v>
      </c>
      <c r="D72" s="17">
        <v>6890000</v>
      </c>
      <c r="E72" s="17">
        <v>5865397</v>
      </c>
      <c r="F72" s="17">
        <v>13471988</v>
      </c>
      <c r="G72" s="17">
        <v>1676355</v>
      </c>
      <c r="H72" s="17">
        <v>4935845.0000000009</v>
      </c>
      <c r="I72" s="17">
        <v>4094083.9999999981</v>
      </c>
      <c r="J72" s="2">
        <v>5270522</v>
      </c>
      <c r="K72" s="2">
        <v>7296717.9999999953</v>
      </c>
      <c r="L72" s="2">
        <v>3660620</v>
      </c>
      <c r="M72" s="2"/>
      <c r="N72" s="2"/>
      <c r="O72" s="2"/>
      <c r="P72" s="17">
        <f>SUM(D72:O72)</f>
        <v>53161528.999999993</v>
      </c>
    </row>
    <row r="73" spans="1:16" ht="12.65" customHeight="1" x14ac:dyDescent="0.35">
      <c r="C73" s="37" t="s">
        <v>63</v>
      </c>
      <c r="D73" s="404">
        <v>6890000</v>
      </c>
      <c r="E73" s="404">
        <v>5865397</v>
      </c>
      <c r="F73" s="404">
        <v>13471988</v>
      </c>
      <c r="G73" s="404">
        <v>1676355</v>
      </c>
      <c r="H73" s="404">
        <v>4935845.0000000009</v>
      </c>
      <c r="I73" s="404">
        <v>4094083.9999999981</v>
      </c>
      <c r="J73" s="404">
        <v>5270522</v>
      </c>
      <c r="K73" s="404">
        <v>7296717.9999999953</v>
      </c>
      <c r="L73" s="404">
        <v>3660620</v>
      </c>
      <c r="M73" s="404"/>
      <c r="N73" s="404"/>
      <c r="O73" s="404"/>
      <c r="P73" s="404">
        <f>SUM(D73:O73)</f>
        <v>53161528.999999993</v>
      </c>
    </row>
    <row r="74" spans="1:16" ht="12.65" customHeight="1" x14ac:dyDescent="0.35">
      <c r="A74">
        <v>411</v>
      </c>
      <c r="C74" s="38" t="s">
        <v>97</v>
      </c>
      <c r="D74" s="14">
        <v>6890000</v>
      </c>
      <c r="E74" s="14">
        <v>5865397</v>
      </c>
      <c r="F74" s="14">
        <v>-9378012</v>
      </c>
      <c r="G74" s="14">
        <v>1676355</v>
      </c>
      <c r="H74" s="14">
        <v>2325845.0000000009</v>
      </c>
      <c r="I74" s="14">
        <v>2744083.9999999981</v>
      </c>
      <c r="J74" s="14">
        <v>1370522</v>
      </c>
      <c r="K74" s="14">
        <v>446718.00000000017</v>
      </c>
      <c r="L74" s="14">
        <v>960620</v>
      </c>
      <c r="M74" s="14"/>
      <c r="N74" s="14"/>
      <c r="O74" s="14"/>
      <c r="P74" s="14">
        <f t="shared" ref="P74:P77" si="3">SUM(D74:O74)</f>
        <v>12901529</v>
      </c>
    </row>
    <row r="75" spans="1:16" ht="12.65" customHeight="1" x14ac:dyDescent="0.35">
      <c r="A75">
        <v>412</v>
      </c>
      <c r="C75" s="38" t="s">
        <v>98</v>
      </c>
      <c r="D75" s="14">
        <v>0</v>
      </c>
      <c r="E75" s="14">
        <v>0</v>
      </c>
      <c r="F75" s="14">
        <v>22850000</v>
      </c>
      <c r="G75" s="14">
        <v>0</v>
      </c>
      <c r="H75" s="14">
        <v>2610000</v>
      </c>
      <c r="I75" s="14">
        <v>1350000</v>
      </c>
      <c r="J75" s="14">
        <v>3900000</v>
      </c>
      <c r="K75" s="14">
        <v>6849999.9999999953</v>
      </c>
      <c r="L75" s="14">
        <v>2700000</v>
      </c>
      <c r="M75" s="14"/>
      <c r="N75" s="14"/>
      <c r="O75" s="14"/>
      <c r="P75" s="14">
        <f t="shared" si="3"/>
        <v>40259999.999999993</v>
      </c>
    </row>
    <row r="76" spans="1:16" ht="12.65" customHeight="1" x14ac:dyDescent="0.35">
      <c r="C76" s="37" t="s">
        <v>99</v>
      </c>
      <c r="D76" s="404">
        <v>0</v>
      </c>
      <c r="E76" s="404">
        <v>0</v>
      </c>
      <c r="F76" s="404">
        <v>0</v>
      </c>
      <c r="G76" s="404">
        <v>0</v>
      </c>
      <c r="H76" s="404">
        <v>0</v>
      </c>
      <c r="I76" s="404">
        <v>0</v>
      </c>
      <c r="J76" s="404">
        <v>0</v>
      </c>
      <c r="K76" s="404">
        <v>0</v>
      </c>
      <c r="L76" s="404">
        <v>0</v>
      </c>
      <c r="M76" s="404"/>
      <c r="N76" s="404"/>
      <c r="O76" s="404"/>
      <c r="P76" s="404">
        <f t="shared" si="3"/>
        <v>0</v>
      </c>
    </row>
    <row r="77" spans="1:16" ht="12.65" customHeight="1" x14ac:dyDescent="0.35">
      <c r="A77">
        <v>421</v>
      </c>
      <c r="C77" s="38" t="s">
        <v>100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/>
      <c r="N77" s="14"/>
      <c r="O77" s="14"/>
      <c r="P77" s="14">
        <f t="shared" si="3"/>
        <v>0</v>
      </c>
    </row>
    <row r="78" spans="1:16" ht="12.65" customHeight="1" x14ac:dyDescent="0.35">
      <c r="A78">
        <v>422</v>
      </c>
      <c r="C78" s="38" t="s">
        <v>101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/>
      <c r="N78" s="14"/>
      <c r="O78" s="14"/>
      <c r="P78" s="14">
        <v>0</v>
      </c>
    </row>
    <row r="79" spans="1:16" ht="12.65" customHeight="1" x14ac:dyDescent="0.35">
      <c r="C79" s="37" t="s">
        <v>102</v>
      </c>
      <c r="D79" s="404">
        <v>0</v>
      </c>
      <c r="E79" s="404">
        <v>0</v>
      </c>
      <c r="F79" s="404">
        <v>0</v>
      </c>
      <c r="G79" s="404">
        <v>0</v>
      </c>
      <c r="H79" s="404">
        <v>0</v>
      </c>
      <c r="I79" s="404">
        <v>0</v>
      </c>
      <c r="J79" s="404">
        <v>0</v>
      </c>
      <c r="K79" s="404">
        <v>0</v>
      </c>
      <c r="L79" s="404">
        <v>0</v>
      </c>
      <c r="M79" s="404"/>
      <c r="N79" s="404"/>
      <c r="O79" s="404"/>
      <c r="P79" s="404">
        <v>0</v>
      </c>
    </row>
    <row r="80" spans="1:16" ht="12.65" customHeight="1" x14ac:dyDescent="0.35">
      <c r="A80">
        <v>435</v>
      </c>
      <c r="C80" s="38" t="s">
        <v>103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/>
      <c r="N80" s="14"/>
      <c r="O80" s="14"/>
      <c r="P80" s="14">
        <v>0</v>
      </c>
    </row>
    <row r="81" spans="3:16" ht="12.65" customHeight="1" x14ac:dyDescent="0.35">
      <c r="C81" s="13" t="s">
        <v>87</v>
      </c>
      <c r="D81" s="18">
        <v>217872330.85000002</v>
      </c>
      <c r="E81" s="18">
        <v>238362254.42000002</v>
      </c>
      <c r="F81" s="18">
        <v>319818819.30999994</v>
      </c>
      <c r="G81" s="18">
        <v>247382910.88</v>
      </c>
      <c r="H81" s="18">
        <v>259433376.69999996</v>
      </c>
      <c r="I81" s="18">
        <f>+SUM(I72,I60,I50,I34,I24,I14,I8)</f>
        <v>331275901.46999449</v>
      </c>
      <c r="J81" s="18">
        <f>+SUM(J72,J60,J50,J34,J24,J14,J8)</f>
        <v>301333519.53999996</v>
      </c>
      <c r="K81" s="18">
        <f>+SUM(K72,K60,K50,K34,K24,K14,K8)</f>
        <v>318323470.61000001</v>
      </c>
      <c r="L81" s="18">
        <f>+SUM(L72,L60,L50,L34,L24,L14,L8)</f>
        <v>304343619.09000003</v>
      </c>
      <c r="M81" s="18"/>
      <c r="N81" s="18"/>
      <c r="O81" s="18"/>
      <c r="P81" s="18">
        <f t="shared" ref="P81" si="4">SUM(D81:O81)</f>
        <v>2538146202.8699946</v>
      </c>
    </row>
    <row r="82" spans="3:16" ht="12.65" customHeight="1" x14ac:dyDescent="0.35">
      <c r="C82" t="s">
        <v>79</v>
      </c>
      <c r="D82" s="14"/>
      <c r="E82" s="14"/>
      <c r="F82" s="14"/>
      <c r="G82" s="14"/>
      <c r="H82" s="14"/>
      <c r="J82" s="15"/>
    </row>
    <row r="83" spans="3:16" ht="12.65" customHeight="1" x14ac:dyDescent="0.35">
      <c r="C83" t="s">
        <v>656</v>
      </c>
      <c r="D83" s="14"/>
      <c r="E83" s="14"/>
      <c r="F83" s="14"/>
      <c r="G83" s="14"/>
      <c r="H83" s="14"/>
      <c r="M83" s="15"/>
      <c r="N83" s="15"/>
      <c r="O83" s="15"/>
    </row>
    <row r="84" spans="3:16" ht="12.65" customHeight="1" x14ac:dyDescent="0.35">
      <c r="C84" t="s">
        <v>657</v>
      </c>
      <c r="D84" s="14"/>
      <c r="E84" s="14"/>
      <c r="F84" s="14"/>
      <c r="G84" s="14"/>
      <c r="H84" s="14"/>
      <c r="J84" s="15"/>
      <c r="N84" s="15"/>
      <c r="O84" s="15"/>
    </row>
    <row r="85" spans="3:16" ht="12.65" customHeight="1" x14ac:dyDescent="0.35">
      <c r="C85" t="s">
        <v>663</v>
      </c>
      <c r="D85" s="14"/>
      <c r="E85" s="14"/>
      <c r="F85" s="14"/>
      <c r="G85" s="14"/>
      <c r="H85" s="14"/>
      <c r="M85" s="15"/>
      <c r="N85" s="15"/>
      <c r="O85" s="15"/>
    </row>
    <row r="86" spans="3:16" ht="12.65" customHeight="1" x14ac:dyDescent="0.35">
      <c r="C86" t="s">
        <v>664</v>
      </c>
      <c r="D86" s="14"/>
      <c r="E86" s="14"/>
      <c r="F86" s="14"/>
      <c r="G86" s="14"/>
      <c r="H86" s="14"/>
    </row>
    <row r="87" spans="3:16" ht="14.15" customHeight="1" x14ac:dyDescent="0.35">
      <c r="C87"/>
      <c r="D87" s="14"/>
      <c r="E87" s="14"/>
      <c r="F87" s="14"/>
      <c r="G87" s="14"/>
      <c r="H87" s="14"/>
    </row>
    <row r="88" spans="3:16" ht="14.15" customHeight="1" x14ac:dyDescent="0.35">
      <c r="D88" s="14"/>
      <c r="E88" s="14"/>
      <c r="F88" s="14"/>
      <c r="G88" s="14"/>
      <c r="H88" s="14"/>
    </row>
    <row r="89" spans="3:16" ht="14.15" customHeight="1" x14ac:dyDescent="0.35">
      <c r="D89" s="14"/>
      <c r="E89" s="14"/>
      <c r="F89" s="14"/>
      <c r="G89" s="14"/>
      <c r="H89" s="14"/>
    </row>
    <row r="90" spans="3:16" ht="14.15" customHeight="1" x14ac:dyDescent="0.35">
      <c r="D90" s="14"/>
      <c r="E90" s="14"/>
      <c r="F90" s="14"/>
      <c r="G90" s="14"/>
      <c r="H90" s="14"/>
    </row>
    <row r="91" spans="3:16" ht="14.15" customHeight="1" x14ac:dyDescent="0.35">
      <c r="D91" s="14"/>
      <c r="E91" s="14"/>
      <c r="F91" s="14"/>
      <c r="G91" s="14"/>
      <c r="H91" s="14"/>
    </row>
    <row r="92" spans="3:16" ht="14.15" customHeight="1" x14ac:dyDescent="0.35">
      <c r="D92" s="14"/>
      <c r="E92" s="14"/>
      <c r="F92" s="14"/>
      <c r="G92" s="14"/>
      <c r="H92" s="14"/>
    </row>
    <row r="93" spans="3:16" ht="14.15" customHeight="1" x14ac:dyDescent="0.35">
      <c r="D93" s="14"/>
      <c r="E93" s="14"/>
      <c r="F93" s="14"/>
      <c r="G93" s="14"/>
      <c r="H93" s="14"/>
    </row>
    <row r="94" spans="3:16" ht="14.15" customHeight="1" x14ac:dyDescent="0.35">
      <c r="D94" s="14"/>
      <c r="E94" s="14"/>
      <c r="F94" s="14"/>
      <c r="G94" s="14"/>
      <c r="H94" s="14"/>
    </row>
    <row r="95" spans="3:16" ht="14.15" customHeight="1" x14ac:dyDescent="0.35">
      <c r="D95" s="14"/>
      <c r="E95" s="14"/>
      <c r="F95" s="14"/>
      <c r="G95" s="14"/>
      <c r="H95" s="14"/>
    </row>
    <row r="96" spans="3:16" ht="14.15" customHeight="1" x14ac:dyDescent="0.35">
      <c r="D96" s="14"/>
      <c r="E96" s="14"/>
      <c r="F96" s="14"/>
      <c r="G96" s="14"/>
      <c r="H96" s="14"/>
    </row>
    <row r="97" spans="4:8" ht="14.15" customHeight="1" x14ac:dyDescent="0.35">
      <c r="D97" s="14"/>
      <c r="E97" s="14"/>
      <c r="F97" s="14"/>
      <c r="G97" s="14"/>
      <c r="H97" s="14"/>
    </row>
    <row r="98" spans="4:8" ht="14.15" customHeight="1" x14ac:dyDescent="0.35">
      <c r="D98" s="14"/>
      <c r="E98" s="14"/>
      <c r="F98" s="14"/>
      <c r="G98" s="14"/>
      <c r="H98" s="14"/>
    </row>
    <row r="99" spans="4:8" ht="14.15" customHeight="1" x14ac:dyDescent="0.35">
      <c r="D99" s="14"/>
      <c r="E99" s="14"/>
      <c r="F99" s="14"/>
      <c r="G99" s="14"/>
      <c r="H99" s="14"/>
    </row>
    <row r="100" spans="4:8" ht="14.15" customHeight="1" x14ac:dyDescent="0.35">
      <c r="D100" s="14"/>
      <c r="E100" s="14"/>
      <c r="F100" s="14"/>
      <c r="G100" s="14"/>
      <c r="H100" s="14"/>
    </row>
    <row r="101" spans="4:8" ht="14.15" customHeight="1" x14ac:dyDescent="0.35">
      <c r="D101" s="14"/>
      <c r="E101" s="14"/>
      <c r="F101" s="14"/>
      <c r="G101" s="14"/>
      <c r="H101" s="14"/>
    </row>
    <row r="102" spans="4:8" ht="14.15" customHeight="1" x14ac:dyDescent="0.35">
      <c r="D102" s="14"/>
      <c r="E102" s="14"/>
      <c r="F102" s="14"/>
      <c r="G102" s="14"/>
      <c r="H102" s="14"/>
    </row>
    <row r="103" spans="4:8" ht="14.15" customHeight="1" x14ac:dyDescent="0.35">
      <c r="D103" s="14"/>
      <c r="E103" s="14"/>
      <c r="F103" s="14"/>
      <c r="G103" s="14"/>
      <c r="H103" s="14"/>
    </row>
    <row r="104" spans="4:8" ht="14.15" customHeight="1" x14ac:dyDescent="0.35">
      <c r="D104" s="14"/>
      <c r="E104" s="14"/>
      <c r="F104" s="14"/>
      <c r="G104" s="14"/>
      <c r="H104" s="14"/>
    </row>
    <row r="105" spans="4:8" ht="14.15" customHeight="1" x14ac:dyDescent="0.35">
      <c r="D105" s="14"/>
      <c r="E105" s="14"/>
      <c r="F105" s="14"/>
      <c r="G105" s="14"/>
      <c r="H105" s="14"/>
    </row>
    <row r="106" spans="4:8" ht="14.15" customHeight="1" x14ac:dyDescent="0.35">
      <c r="D106" s="14"/>
      <c r="E106" s="14"/>
      <c r="F106" s="14"/>
      <c r="G106" s="14"/>
      <c r="H106" s="14"/>
    </row>
    <row r="107" spans="4:8" ht="14.15" customHeight="1" x14ac:dyDescent="0.35">
      <c r="D107" s="14"/>
      <c r="E107" s="14"/>
      <c r="F107" s="14"/>
      <c r="G107" s="14"/>
      <c r="H107" s="14"/>
    </row>
    <row r="108" spans="4:8" ht="14.15" customHeight="1" x14ac:dyDescent="0.35">
      <c r="D108" s="14"/>
      <c r="E108" s="14"/>
      <c r="F108" s="14"/>
      <c r="G108" s="14"/>
      <c r="H108" s="14"/>
    </row>
    <row r="109" spans="4:8" ht="14.15" customHeight="1" x14ac:dyDescent="0.35">
      <c r="D109" s="14"/>
      <c r="E109" s="14"/>
      <c r="F109" s="14"/>
      <c r="G109" s="14"/>
      <c r="H109" s="14"/>
    </row>
    <row r="110" spans="4:8" ht="14.15" customHeight="1" x14ac:dyDescent="0.35">
      <c r="D110" s="14"/>
      <c r="E110" s="14"/>
      <c r="F110" s="14"/>
      <c r="G110" s="14"/>
      <c r="H110" s="14"/>
    </row>
    <row r="111" spans="4:8" ht="14.15" customHeight="1" x14ac:dyDescent="0.35">
      <c r="D111" s="14"/>
      <c r="E111" s="14"/>
      <c r="F111" s="14"/>
      <c r="G111" s="14"/>
      <c r="H111" s="14"/>
    </row>
    <row r="112" spans="4:8" ht="14.15" customHeight="1" x14ac:dyDescent="0.35">
      <c r="D112" s="14"/>
      <c r="E112" s="14"/>
      <c r="F112" s="14"/>
      <c r="G112" s="14"/>
      <c r="H112" s="14"/>
    </row>
    <row r="113" spans="3:14" ht="14.15" customHeight="1" x14ac:dyDescent="0.35">
      <c r="D113" s="14"/>
      <c r="E113" s="14"/>
      <c r="F113" s="14"/>
      <c r="G113" s="14"/>
      <c r="H113" s="14"/>
    </row>
    <row r="114" spans="3:14" ht="14.15" customHeight="1" x14ac:dyDescent="0.35">
      <c r="D114" s="14"/>
      <c r="E114" s="14"/>
      <c r="F114" s="14"/>
      <c r="G114" s="14"/>
      <c r="H114" s="14"/>
    </row>
    <row r="115" spans="3:14" ht="14.15" customHeight="1" x14ac:dyDescent="0.35">
      <c r="D115" s="14"/>
      <c r="E115" s="14"/>
      <c r="F115" s="14"/>
      <c r="G115" s="14"/>
      <c r="H115" s="14"/>
    </row>
    <row r="116" spans="3:14" ht="14.15" customHeight="1" x14ac:dyDescent="0.35">
      <c r="D116" s="14"/>
      <c r="E116" s="14"/>
      <c r="F116" s="14"/>
      <c r="G116" s="14"/>
      <c r="H116" s="14"/>
    </row>
    <row r="117" spans="3:14" ht="14.15" customHeight="1" x14ac:dyDescent="0.35">
      <c r="D117" s="14"/>
      <c r="E117" s="14"/>
      <c r="F117" s="14"/>
      <c r="G117" s="14"/>
      <c r="H117" s="14"/>
    </row>
    <row r="118" spans="3:14" ht="14.15" customHeight="1" x14ac:dyDescent="0.35">
      <c r="C118" s="204" t="s">
        <v>446</v>
      </c>
      <c r="I118" s="467" t="s">
        <v>106</v>
      </c>
      <c r="J118" s="467"/>
      <c r="K118" s="467"/>
      <c r="L118" s="467"/>
    </row>
    <row r="119" spans="3:14" ht="14.15" customHeight="1" x14ac:dyDescent="0.35">
      <c r="C119" s="39" t="s">
        <v>81</v>
      </c>
      <c r="I119" s="466" t="s">
        <v>658</v>
      </c>
      <c r="J119" s="466"/>
      <c r="K119" s="466"/>
      <c r="L119" s="466"/>
    </row>
    <row r="121" spans="3:14" ht="13" customHeight="1" x14ac:dyDescent="0.35">
      <c r="M121" s="11"/>
      <c r="N121" s="11"/>
    </row>
    <row r="123" spans="3:14" x14ac:dyDescent="0.35">
      <c r="C123"/>
    </row>
    <row r="124" spans="3:14" x14ac:dyDescent="0.35">
      <c r="C124"/>
    </row>
    <row r="125" spans="3:14" x14ac:dyDescent="0.35">
      <c r="C125"/>
    </row>
    <row r="126" spans="3:14" x14ac:dyDescent="0.35">
      <c r="C126"/>
    </row>
    <row r="127" spans="3:14" x14ac:dyDescent="0.35">
      <c r="C127" s="19"/>
    </row>
    <row r="128" spans="3:14" ht="15.5" x14ac:dyDescent="0.35">
      <c r="C128" s="20"/>
    </row>
  </sheetData>
  <mergeCells count="6">
    <mergeCell ref="I119:L119"/>
    <mergeCell ref="C1:P1"/>
    <mergeCell ref="C2:P2"/>
    <mergeCell ref="C3:P3"/>
    <mergeCell ref="C4:P4"/>
    <mergeCell ref="I118:L118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202" bestFit="1" customWidth="1"/>
    <col min="5" max="5" width="13.1796875" bestFit="1" customWidth="1"/>
    <col min="6" max="6" width="14.26953125" style="14" bestFit="1" customWidth="1"/>
    <col min="7" max="7" width="12" bestFit="1" customWidth="1"/>
    <col min="12" max="12" width="20.81640625" bestFit="1" customWidth="1"/>
    <col min="13" max="13" width="14.54296875" bestFit="1" customWidth="1"/>
    <col min="17" max="17" width="13.54296875" bestFit="1" customWidth="1"/>
  </cols>
  <sheetData>
    <row r="1" spans="1:17" x14ac:dyDescent="0.35">
      <c r="A1" s="19" t="s">
        <v>86</v>
      </c>
      <c r="B1" s="19" t="s">
        <v>85</v>
      </c>
      <c r="C1" s="203" t="s">
        <v>88</v>
      </c>
    </row>
    <row r="2" spans="1:17" x14ac:dyDescent="0.35">
      <c r="A2" t="str">
        <f t="shared" ref="A2:A65" si="0">+LEFT(B2,3)</f>
        <v>.</v>
      </c>
      <c r="B2" t="s">
        <v>653</v>
      </c>
      <c r="C2">
        <v>682243841.63999999</v>
      </c>
    </row>
    <row r="3" spans="1:17" x14ac:dyDescent="0.35">
      <c r="A3" t="str">
        <f t="shared" si="0"/>
        <v>.</v>
      </c>
      <c r="B3" t="s">
        <v>653</v>
      </c>
      <c r="C3" s="14">
        <v>615047036.72000003</v>
      </c>
      <c r="M3" s="203" t="s">
        <v>402</v>
      </c>
    </row>
    <row r="4" spans="1:17" x14ac:dyDescent="0.3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89</v>
      </c>
      <c r="L4" t="s">
        <v>403</v>
      </c>
      <c r="M4" s="202">
        <v>280672589.13999999</v>
      </c>
    </row>
    <row r="5" spans="1:17" x14ac:dyDescent="0.35">
      <c r="A5" t="str">
        <f t="shared" si="0"/>
        <v>.</v>
      </c>
      <c r="B5" t="s">
        <v>653</v>
      </c>
      <c r="C5" s="14">
        <v>67196804.920000002</v>
      </c>
      <c r="E5" s="22" t="s">
        <v>653</v>
      </c>
      <c r="F5" s="15">
        <v>1997434675.8299999</v>
      </c>
      <c r="L5" t="s">
        <v>404</v>
      </c>
      <c r="M5" s="202">
        <v>280672589.13999999</v>
      </c>
    </row>
    <row r="6" spans="1:17" x14ac:dyDescent="0.35">
      <c r="A6" t="str">
        <f t="shared" si="0"/>
        <v>161</v>
      </c>
      <c r="B6" t="s">
        <v>496</v>
      </c>
      <c r="C6" s="14">
        <v>65316232.940000005</v>
      </c>
      <c r="E6" s="22" t="s">
        <v>407</v>
      </c>
      <c r="F6" s="15">
        <v>615047036.72000003</v>
      </c>
      <c r="M6" s="202">
        <f>+M4-M5</f>
        <v>0</v>
      </c>
    </row>
    <row r="7" spans="1:17" x14ac:dyDescent="0.35">
      <c r="A7" t="str">
        <f t="shared" si="0"/>
        <v>164</v>
      </c>
      <c r="B7" t="s">
        <v>497</v>
      </c>
      <c r="C7" s="14">
        <v>0</v>
      </c>
      <c r="E7" s="22" t="s">
        <v>408</v>
      </c>
      <c r="F7" s="15">
        <v>65316232.940000005</v>
      </c>
      <c r="L7" t="s">
        <v>405</v>
      </c>
      <c r="M7" s="202">
        <v>682243841.63999999</v>
      </c>
    </row>
    <row r="8" spans="1:17" x14ac:dyDescent="0.35">
      <c r="A8" t="str">
        <f t="shared" si="0"/>
        <v>164</v>
      </c>
      <c r="B8" t="s">
        <v>498</v>
      </c>
      <c r="C8" s="14">
        <v>1880571.98</v>
      </c>
      <c r="E8" s="22" t="s">
        <v>409</v>
      </c>
      <c r="F8" s="15">
        <v>1880571.98</v>
      </c>
      <c r="L8" t="s">
        <v>406</v>
      </c>
      <c r="M8" s="31">
        <v>682243841.6400001</v>
      </c>
    </row>
    <row r="9" spans="1:17" x14ac:dyDescent="0.35">
      <c r="A9" t="str">
        <f t="shared" si="0"/>
        <v>.</v>
      </c>
      <c r="B9" t="s">
        <v>653</v>
      </c>
      <c r="C9" s="14"/>
      <c r="E9" s="22" t="s">
        <v>410</v>
      </c>
      <c r="F9" s="15">
        <v>114993481.5</v>
      </c>
      <c r="G9">
        <f>+SUMIF('P2 Presupuesto Aprobado-Ejec '!A:A,E9,'P2 Presupuesto Aprobado-Ejec '!F:F)</f>
        <v>114993481.5</v>
      </c>
      <c r="H9" s="15">
        <f t="shared" ref="H9:H42" si="1">+G9-F9</f>
        <v>0</v>
      </c>
      <c r="M9" s="202">
        <f>+M7-M8</f>
        <v>0</v>
      </c>
    </row>
    <row r="10" spans="1:17" x14ac:dyDescent="0.35">
      <c r="A10" t="str">
        <f t="shared" si="0"/>
        <v>.</v>
      </c>
      <c r="B10" t="s">
        <v>653</v>
      </c>
      <c r="C10" s="14">
        <v>210982330.85000002</v>
      </c>
      <c r="E10" s="22" t="s">
        <v>411</v>
      </c>
      <c r="F10" s="15">
        <v>19677197.239999998</v>
      </c>
      <c r="G10">
        <f>+SUMIF('P2 Presupuesto Aprobado-Ejec '!A:A,E10,'P2 Presupuesto Aprobado-Ejec '!F:F)</f>
        <v>19677197.239999998</v>
      </c>
      <c r="H10" s="15">
        <f t="shared" si="1"/>
        <v>0</v>
      </c>
      <c r="L10" s="468" t="s">
        <v>385</v>
      </c>
      <c r="M10" s="468"/>
      <c r="O10" s="469" t="s">
        <v>443</v>
      </c>
      <c r="P10" s="30" t="s">
        <v>444</v>
      </c>
      <c r="Q10" s="202">
        <v>440000</v>
      </c>
    </row>
    <row r="11" spans="1:17" x14ac:dyDescent="0.35">
      <c r="A11" t="str">
        <f t="shared" si="0"/>
        <v>.</v>
      </c>
      <c r="B11" t="s">
        <v>653</v>
      </c>
      <c r="C11" s="14"/>
      <c r="E11" s="22" t="s">
        <v>412</v>
      </c>
      <c r="F11" s="15">
        <v>2084455.51</v>
      </c>
      <c r="G11">
        <f>+SUMIF('P2 Presupuesto Aprobado-Ejec '!A:A,E11,'P2 Presupuesto Aprobado-Ejec '!F:F)</f>
        <v>2084455.51</v>
      </c>
      <c r="H11" s="15">
        <f t="shared" si="1"/>
        <v>0</v>
      </c>
      <c r="L11" s="205"/>
      <c r="M11" s="402"/>
      <c r="O11" s="469"/>
      <c r="P11" s="30" t="s">
        <v>445</v>
      </c>
      <c r="Q11" s="202">
        <v>6450000</v>
      </c>
    </row>
    <row r="12" spans="1:17" x14ac:dyDescent="0.35">
      <c r="A12" t="str">
        <f t="shared" si="0"/>
        <v>.</v>
      </c>
      <c r="B12" t="s">
        <v>653</v>
      </c>
      <c r="C12" s="14">
        <v>159433913.34</v>
      </c>
      <c r="E12" s="22" t="s">
        <v>413</v>
      </c>
      <c r="F12" s="15">
        <v>8318460.7199999969</v>
      </c>
      <c r="G12">
        <f>+SUMIF('P2 Presupuesto Aprobado-Ejec '!A:A,E12,'P2 Presupuesto Aprobado-Ejec '!F:F)</f>
        <v>8318460.7199999969</v>
      </c>
      <c r="H12" s="15">
        <f t="shared" si="1"/>
        <v>0</v>
      </c>
      <c r="L12" s="205"/>
      <c r="M12" s="403">
        <f>+Q10+Q11</f>
        <v>6890000</v>
      </c>
    </row>
    <row r="13" spans="1:17" x14ac:dyDescent="0.35">
      <c r="A13" t="str">
        <f t="shared" si="0"/>
        <v>.</v>
      </c>
      <c r="B13" t="s">
        <v>653</v>
      </c>
      <c r="C13" s="14">
        <v>114993481.5</v>
      </c>
      <c r="E13" s="22" t="s">
        <v>414</v>
      </c>
      <c r="F13" s="15">
        <v>14360318.369999994</v>
      </c>
      <c r="G13">
        <f>+SUMIF('P2 Presupuesto Aprobado-Ejec '!A:A,E13,'P2 Presupuesto Aprobado-Ejec '!F:F)</f>
        <v>14360318.369999994</v>
      </c>
      <c r="H13" s="15">
        <f t="shared" si="1"/>
        <v>0</v>
      </c>
      <c r="M13" s="202"/>
    </row>
    <row r="14" spans="1:17" x14ac:dyDescent="0.35">
      <c r="A14" t="str">
        <f t="shared" si="0"/>
        <v>211</v>
      </c>
      <c r="B14" t="s">
        <v>499</v>
      </c>
      <c r="C14" s="14">
        <v>103495944.90000001</v>
      </c>
      <c r="E14" s="22" t="s">
        <v>415</v>
      </c>
      <c r="F14" s="15">
        <v>2248869.6800000002</v>
      </c>
      <c r="G14">
        <f>+SUMIF('P2 Presupuesto Aprobado-Ejec '!A:A,E14,'P2 Presupuesto Aprobado-Ejec '!F:F)</f>
        <v>2248869.6800000002</v>
      </c>
      <c r="H14" s="15">
        <f t="shared" si="1"/>
        <v>0</v>
      </c>
      <c r="M14" s="202"/>
    </row>
    <row r="15" spans="1:17" x14ac:dyDescent="0.35">
      <c r="A15" t="str">
        <f t="shared" si="0"/>
        <v>211</v>
      </c>
      <c r="B15" t="s">
        <v>500</v>
      </c>
      <c r="C15" s="14">
        <v>1917640.6400000001</v>
      </c>
      <c r="E15" s="22" t="s">
        <v>416</v>
      </c>
      <c r="F15" s="15">
        <v>6441095.4000000004</v>
      </c>
      <c r="G15">
        <f>+SUMIF('P2 Presupuesto Aprobado-Ejec '!A:A,E15,'P2 Presupuesto Aprobado-Ejec '!F:F)</f>
        <v>6441095.4000000004</v>
      </c>
      <c r="H15" s="15">
        <f t="shared" si="1"/>
        <v>0</v>
      </c>
      <c r="M15" s="202"/>
    </row>
    <row r="16" spans="1:17" x14ac:dyDescent="0.35">
      <c r="A16" t="str">
        <f t="shared" si="0"/>
        <v>211</v>
      </c>
      <c r="B16" t="s">
        <v>501</v>
      </c>
      <c r="C16" s="14">
        <v>15056.019999999999</v>
      </c>
      <c r="E16" s="22" t="s">
        <v>417</v>
      </c>
      <c r="F16" s="15">
        <v>561113.25</v>
      </c>
      <c r="G16">
        <f>+SUMIF('P2 Presupuesto Aprobado-Ejec '!A:A,E16,'P2 Presupuesto Aprobado-Ejec '!F:F)</f>
        <v>561113.25</v>
      </c>
      <c r="H16" s="15">
        <f t="shared" si="1"/>
        <v>0</v>
      </c>
      <c r="M16" s="202"/>
    </row>
    <row r="17" spans="1:13" x14ac:dyDescent="0.35">
      <c r="A17" t="str">
        <f t="shared" si="0"/>
        <v>211</v>
      </c>
      <c r="B17" t="s">
        <v>502</v>
      </c>
      <c r="C17" s="14">
        <v>926727.64</v>
      </c>
      <c r="E17" s="22" t="s">
        <v>418</v>
      </c>
      <c r="F17" s="15">
        <v>21040.640000000014</v>
      </c>
      <c r="G17">
        <f>+SUMIF('P2 Presupuesto Aprobado-Ejec '!A:A,E17,'P2 Presupuesto Aprobado-Ejec '!F:F)</f>
        <v>21040.640000000014</v>
      </c>
      <c r="H17" s="15">
        <f t="shared" si="1"/>
        <v>0</v>
      </c>
      <c r="M17" s="202"/>
    </row>
    <row r="18" spans="1:13" x14ac:dyDescent="0.35">
      <c r="A18" t="str">
        <f t="shared" si="0"/>
        <v>211</v>
      </c>
      <c r="B18" t="s">
        <v>502</v>
      </c>
      <c r="C18" s="14">
        <v>445849.49</v>
      </c>
      <c r="E18" s="22" t="s">
        <v>419</v>
      </c>
      <c r="F18" s="15">
        <v>1675651.8</v>
      </c>
      <c r="G18">
        <f>+SUMIF('P2 Presupuesto Aprobado-Ejec '!A:A,E18,'P2 Presupuesto Aprobado-Ejec '!F:F)</f>
        <v>1675651.8</v>
      </c>
      <c r="H18" s="15">
        <f t="shared" si="1"/>
        <v>0</v>
      </c>
      <c r="M18" s="202"/>
    </row>
    <row r="19" spans="1:13" x14ac:dyDescent="0.35">
      <c r="A19" t="str">
        <f t="shared" si="0"/>
        <v>211</v>
      </c>
      <c r="B19" t="s">
        <v>502</v>
      </c>
      <c r="C19" s="14">
        <v>0</v>
      </c>
      <c r="E19" s="22" t="s">
        <v>420</v>
      </c>
      <c r="F19" s="15">
        <v>4792333.0599999996</v>
      </c>
      <c r="G19">
        <f>+SUMIF('P2 Presupuesto Aprobado-Ejec '!A:A,E19,'P2 Presupuesto Aprobado-Ejec '!F:F)</f>
        <v>4792333.0599999996</v>
      </c>
      <c r="H19" s="15">
        <f t="shared" si="1"/>
        <v>0</v>
      </c>
    </row>
    <row r="20" spans="1:13" x14ac:dyDescent="0.35">
      <c r="A20" t="str">
        <f t="shared" si="0"/>
        <v>211</v>
      </c>
      <c r="B20" t="s">
        <v>503</v>
      </c>
      <c r="C20" s="14">
        <v>203202.15</v>
      </c>
      <c r="E20" s="22" t="s">
        <v>421</v>
      </c>
      <c r="F20" s="15">
        <v>261848.35</v>
      </c>
      <c r="G20">
        <f>+SUMIF('P2 Presupuesto Aprobado-Ejec '!A:A,E20,'P2 Presupuesto Aprobado-Ejec '!F:F)</f>
        <v>261848.35</v>
      </c>
      <c r="H20" s="15">
        <f t="shared" si="1"/>
        <v>0</v>
      </c>
    </row>
    <row r="21" spans="1:13" x14ac:dyDescent="0.35">
      <c r="A21" t="str">
        <f t="shared" si="0"/>
        <v>211</v>
      </c>
      <c r="B21" t="s">
        <v>504</v>
      </c>
      <c r="C21" s="14">
        <v>7989060.6600000029</v>
      </c>
      <c r="E21" s="22" t="s">
        <v>422</v>
      </c>
      <c r="F21" s="15">
        <v>7803915.3399999999</v>
      </c>
      <c r="G21">
        <f>+SUMIF('P2 Presupuesto Aprobado-Ejec '!A:A,E21,'P2 Presupuesto Aprobado-Ejec '!F:F)</f>
        <v>7803915.3399999999</v>
      </c>
      <c r="H21" s="15">
        <f t="shared" si="1"/>
        <v>0</v>
      </c>
    </row>
    <row r="22" spans="1:13" x14ac:dyDescent="0.35">
      <c r="A22" t="str">
        <f t="shared" si="0"/>
        <v>.</v>
      </c>
      <c r="B22" t="s">
        <v>653</v>
      </c>
      <c r="C22" s="14">
        <v>19677197.239999998</v>
      </c>
      <c r="E22" s="22" t="s">
        <v>423</v>
      </c>
      <c r="F22" s="15">
        <v>639591</v>
      </c>
      <c r="G22">
        <f>+SUMIF('P2 Presupuesto Aprobado-Ejec '!A:A,E22,'P2 Presupuesto Aprobado-Ejec '!F:F)</f>
        <v>639591</v>
      </c>
      <c r="H22" s="15">
        <f t="shared" si="1"/>
        <v>0</v>
      </c>
    </row>
    <row r="23" spans="1:13" x14ac:dyDescent="0.35">
      <c r="A23" t="str">
        <f t="shared" si="0"/>
        <v>212</v>
      </c>
      <c r="B23" t="s">
        <v>505</v>
      </c>
      <c r="C23" s="14">
        <v>9783833.9800000004</v>
      </c>
      <c r="E23" s="22" t="s">
        <v>424</v>
      </c>
      <c r="F23" s="15">
        <v>24636.989999999991</v>
      </c>
      <c r="G23">
        <f>+SUMIF('P2 Presupuesto Aprobado-Ejec '!A:A,E23,'P2 Presupuesto Aprobado-Ejec '!F:F)</f>
        <v>24636.989999999991</v>
      </c>
      <c r="H23" s="15">
        <f t="shared" si="1"/>
        <v>0</v>
      </c>
    </row>
    <row r="24" spans="1:13" x14ac:dyDescent="0.35">
      <c r="A24" t="str">
        <f t="shared" si="0"/>
        <v>212</v>
      </c>
      <c r="B24" t="s">
        <v>506</v>
      </c>
      <c r="C24" s="14">
        <v>8976615.6099999994</v>
      </c>
      <c r="E24" s="22" t="s">
        <v>425</v>
      </c>
      <c r="F24" s="15">
        <v>0</v>
      </c>
      <c r="G24">
        <f>+SUMIF('P2 Presupuesto Aprobado-Ejec '!A:A,E24,'P2 Presupuesto Aprobado-Ejec '!F:F)</f>
        <v>0</v>
      </c>
      <c r="H24" s="15">
        <f t="shared" si="1"/>
        <v>0</v>
      </c>
    </row>
    <row r="25" spans="1:13" x14ac:dyDescent="0.35">
      <c r="A25" t="str">
        <f t="shared" si="0"/>
        <v>212</v>
      </c>
      <c r="B25" t="s">
        <v>506</v>
      </c>
      <c r="C25" s="14">
        <v>916747.65</v>
      </c>
      <c r="E25" s="22" t="s">
        <v>426</v>
      </c>
      <c r="F25" s="15">
        <v>139998.81000000008</v>
      </c>
      <c r="G25">
        <f>+SUMIF('P2 Presupuesto Aprobado-Ejec '!A:A,E25,'P2 Presupuesto Aprobado-Ejec '!F:F)</f>
        <v>139998.81000000008</v>
      </c>
      <c r="H25" s="15">
        <f t="shared" si="1"/>
        <v>0</v>
      </c>
    </row>
    <row r="26" spans="1:13" x14ac:dyDescent="0.35">
      <c r="A26" t="str">
        <f t="shared" si="0"/>
        <v>212</v>
      </c>
      <c r="B26" t="s">
        <v>507</v>
      </c>
      <c r="C26" s="14">
        <v>0</v>
      </c>
      <c r="E26" s="22" t="s">
        <v>427</v>
      </c>
      <c r="F26" s="15">
        <v>0</v>
      </c>
      <c r="G26">
        <f>+SUMIF('P2 Presupuesto Aprobado-Ejec '!A:A,E26,'P2 Presupuesto Aprobado-Ejec '!F:F)</f>
        <v>0</v>
      </c>
      <c r="H26" s="15">
        <f t="shared" si="1"/>
        <v>0</v>
      </c>
    </row>
    <row r="27" spans="1:13" x14ac:dyDescent="0.35">
      <c r="A27" t="str">
        <f t="shared" si="0"/>
        <v>.</v>
      </c>
      <c r="B27" t="s">
        <v>653</v>
      </c>
      <c r="C27" s="14">
        <v>2084455.51</v>
      </c>
      <c r="E27" s="22" t="s">
        <v>428</v>
      </c>
      <c r="F27" s="15">
        <v>0</v>
      </c>
      <c r="G27">
        <f>+SUMIF('P2 Presupuesto Aprobado-Ejec '!A:A,E27,'P2 Presupuesto Aprobado-Ejec '!F:F)</f>
        <v>0</v>
      </c>
      <c r="H27" s="15">
        <f t="shared" si="1"/>
        <v>0</v>
      </c>
    </row>
    <row r="28" spans="1:13" x14ac:dyDescent="0.35">
      <c r="A28" t="str">
        <f t="shared" si="0"/>
        <v>213</v>
      </c>
      <c r="B28" t="s">
        <v>508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'!F:F)</f>
        <v>0</v>
      </c>
      <c r="H28" s="15">
        <f t="shared" si="1"/>
        <v>0</v>
      </c>
    </row>
    <row r="29" spans="1:13" x14ac:dyDescent="0.35">
      <c r="A29" t="str">
        <f t="shared" si="0"/>
        <v>.</v>
      </c>
      <c r="B29" t="s">
        <v>653</v>
      </c>
      <c r="C29" s="14">
        <v>8318460.7199999969</v>
      </c>
      <c r="E29" s="22" t="s">
        <v>430</v>
      </c>
      <c r="F29" s="15">
        <v>273934.67</v>
      </c>
      <c r="G29">
        <f>+SUMIF('P2 Presupuesto Aprobado-Ejec '!A:A,E29,'P2 Presupuesto Aprobado-Ejec '!F:F)</f>
        <v>273934.67</v>
      </c>
      <c r="H29" s="15">
        <f t="shared" si="1"/>
        <v>0</v>
      </c>
    </row>
    <row r="30" spans="1:13" x14ac:dyDescent="0.35">
      <c r="A30" t="str">
        <f t="shared" si="0"/>
        <v>214</v>
      </c>
      <c r="B30" t="s">
        <v>509</v>
      </c>
      <c r="C30" s="14">
        <v>0</v>
      </c>
      <c r="E30" s="22" t="s">
        <v>431</v>
      </c>
      <c r="F30" s="15">
        <v>222775.96</v>
      </c>
      <c r="G30">
        <f>+SUMIF('P2 Presupuesto Aprobado-Ejec '!A:A,E30,'P2 Presupuesto Aprobado-Ejec '!F:F)</f>
        <v>222775.96</v>
      </c>
      <c r="H30" s="15">
        <f t="shared" si="1"/>
        <v>0</v>
      </c>
    </row>
    <row r="31" spans="1:13" x14ac:dyDescent="0.35">
      <c r="A31" t="str">
        <f t="shared" si="0"/>
        <v>214</v>
      </c>
      <c r="B31" t="s">
        <v>510</v>
      </c>
      <c r="C31" s="14">
        <v>0</v>
      </c>
      <c r="E31" s="22" t="s">
        <v>432</v>
      </c>
      <c r="F31" s="15">
        <v>22476713.050000001</v>
      </c>
      <c r="G31">
        <f>+SUMIF('P2 Presupuesto Aprobado-Ejec '!A:A,E31,'P2 Presupuesto Aprobado-Ejec '!F:F)</f>
        <v>22476713.050000001</v>
      </c>
      <c r="H31" s="15">
        <f t="shared" si="1"/>
        <v>0</v>
      </c>
    </row>
    <row r="32" spans="1:13" x14ac:dyDescent="0.35">
      <c r="A32" t="str">
        <f t="shared" si="0"/>
        <v>214</v>
      </c>
      <c r="B32" t="s">
        <v>511</v>
      </c>
      <c r="C32" s="14">
        <v>7445520.9699999969</v>
      </c>
      <c r="E32" s="22" t="s">
        <v>433</v>
      </c>
      <c r="F32" s="15">
        <v>0</v>
      </c>
      <c r="G32">
        <f>+SUMIF('P2 Presupuesto Aprobado-Ejec '!A:A,E32,'P2 Presupuesto Aprobado-Ejec '!F:F)</f>
        <v>0</v>
      </c>
      <c r="H32" s="15">
        <f t="shared" si="1"/>
        <v>0</v>
      </c>
    </row>
    <row r="33" spans="1:8" x14ac:dyDescent="0.35">
      <c r="A33" t="str">
        <f t="shared" si="0"/>
        <v>214</v>
      </c>
      <c r="B33" t="s">
        <v>511</v>
      </c>
      <c r="C33" s="14">
        <v>29997.25</v>
      </c>
      <c r="E33" s="22" t="s">
        <v>652</v>
      </c>
      <c r="F33" s="15">
        <v>0</v>
      </c>
      <c r="G33">
        <f>+SUMIF('P2 Presupuesto Aprobado-Ejec '!A:A,E33,'P2 Presupuesto Aprobado-Ejec '!F:F)</f>
        <v>0</v>
      </c>
      <c r="H33" s="15">
        <f t="shared" si="1"/>
        <v>0</v>
      </c>
    </row>
    <row r="34" spans="1:8" x14ac:dyDescent="0.35">
      <c r="A34" t="str">
        <f t="shared" si="0"/>
        <v>214</v>
      </c>
      <c r="B34" t="s">
        <v>511</v>
      </c>
      <c r="C34" s="14">
        <v>573942.49999999988</v>
      </c>
      <c r="E34" s="22" t="s">
        <v>434</v>
      </c>
      <c r="F34" s="15">
        <v>0</v>
      </c>
      <c r="G34">
        <f>+SUMIF('P2 Presupuesto Aprobado-Ejec '!A:A,E34,'P2 Presupuesto Aprobado-Ejec '!F:F)</f>
        <v>0</v>
      </c>
      <c r="H34" s="15">
        <f t="shared" si="1"/>
        <v>0</v>
      </c>
    </row>
    <row r="35" spans="1:8" x14ac:dyDescent="0.35">
      <c r="A35" t="str">
        <f t="shared" si="0"/>
        <v>214</v>
      </c>
      <c r="B35" t="s">
        <v>511</v>
      </c>
      <c r="C35" s="14">
        <v>14000</v>
      </c>
      <c r="E35" s="22" t="s">
        <v>435</v>
      </c>
      <c r="F35" s="15">
        <v>202780.48</v>
      </c>
      <c r="G35">
        <f>+SUMIF('P2 Presupuesto Aprobado-Ejec '!A:A,E35,'P2 Presupuesto Aprobado-Ejec '!F:F)</f>
        <v>202780.48</v>
      </c>
      <c r="H35" s="15">
        <f t="shared" si="1"/>
        <v>0</v>
      </c>
    </row>
    <row r="36" spans="1:8" x14ac:dyDescent="0.35">
      <c r="A36" t="str">
        <f t="shared" si="0"/>
        <v>214</v>
      </c>
      <c r="B36" t="s">
        <v>511</v>
      </c>
      <c r="C36" s="14">
        <v>270000</v>
      </c>
      <c r="E36" s="22" t="s">
        <v>436</v>
      </c>
      <c r="F36" s="15">
        <v>149280</v>
      </c>
      <c r="G36">
        <f>+SUMIF('P2 Presupuesto Aprobado-Ejec '!A:A,E36,'P2 Presupuesto Aprobado-Ejec '!F:F)</f>
        <v>149280</v>
      </c>
      <c r="H36" s="15">
        <f t="shared" si="1"/>
        <v>0</v>
      </c>
    </row>
    <row r="37" spans="1:8" x14ac:dyDescent="0.35">
      <c r="A37" t="str">
        <f t="shared" si="0"/>
        <v>214</v>
      </c>
      <c r="B37" t="s">
        <v>511</v>
      </c>
      <c r="C37" s="14">
        <v>-15000</v>
      </c>
      <c r="E37" s="22" t="s">
        <v>437</v>
      </c>
      <c r="F37" s="15">
        <v>18389</v>
      </c>
      <c r="G37">
        <f>+SUMIF('P2 Presupuesto Aprobado-Ejec '!A:A,E37,'P2 Presupuesto Aprobado-Ejec '!F:F)</f>
        <v>18389</v>
      </c>
      <c r="H37" s="15">
        <f t="shared" si="1"/>
        <v>0</v>
      </c>
    </row>
    <row r="38" spans="1:8" x14ac:dyDescent="0.35">
      <c r="A38" t="str">
        <f t="shared" si="0"/>
        <v>.</v>
      </c>
      <c r="B38" t="s">
        <v>653</v>
      </c>
      <c r="C38" s="14">
        <v>14360318.369999994</v>
      </c>
      <c r="E38" s="22" t="s">
        <v>438</v>
      </c>
      <c r="F38" s="15">
        <v>0</v>
      </c>
      <c r="G38">
        <f>+SUMIF('P2 Presupuesto Aprobado-Ejec '!A:A,E38,'P2 Presupuesto Aprobado-Ejec '!F:F)</f>
        <v>0</v>
      </c>
      <c r="H38" s="15">
        <f t="shared" si="1"/>
        <v>0</v>
      </c>
    </row>
    <row r="39" spans="1:8" x14ac:dyDescent="0.35">
      <c r="A39" t="str">
        <f t="shared" si="0"/>
        <v>215</v>
      </c>
      <c r="B39" t="s">
        <v>512</v>
      </c>
      <c r="C39" s="14">
        <v>6493321.1099999947</v>
      </c>
      <c r="E39" s="22" t="s">
        <v>439</v>
      </c>
      <c r="F39" s="15">
        <v>116195.00999999998</v>
      </c>
      <c r="G39">
        <f>+SUMIF('P2 Presupuesto Aprobado-Ejec '!A:A,E39,'P2 Presupuesto Aprobado-Ejec '!F:F)</f>
        <v>116195.00999999998</v>
      </c>
      <c r="H39" s="15">
        <f t="shared" si="1"/>
        <v>0</v>
      </c>
    </row>
    <row r="40" spans="1:8" x14ac:dyDescent="0.35">
      <c r="A40" t="str">
        <f t="shared" si="0"/>
        <v>215</v>
      </c>
      <c r="B40" t="s">
        <v>513</v>
      </c>
      <c r="C40" s="14">
        <v>7246974.3099999996</v>
      </c>
      <c r="E40" s="22" t="s">
        <v>440</v>
      </c>
      <c r="F40" s="15">
        <v>0</v>
      </c>
      <c r="G40">
        <f>+SUMIF('P2 Presupuesto Aprobado-Ejec '!A:A,E40,'P2 Presupuesto Aprobado-Ejec '!F:F)</f>
        <v>0</v>
      </c>
      <c r="H40" s="15">
        <f t="shared" si="1"/>
        <v>0</v>
      </c>
    </row>
    <row r="41" spans="1:8" x14ac:dyDescent="0.35">
      <c r="A41" t="str">
        <f t="shared" si="0"/>
        <v>215</v>
      </c>
      <c r="B41" t="s">
        <v>514</v>
      </c>
      <c r="C41" s="14">
        <v>620022.95000000019</v>
      </c>
      <c r="E41" s="22" t="s">
        <v>441</v>
      </c>
      <c r="F41" s="15">
        <v>3478255.02</v>
      </c>
      <c r="G41">
        <f>+SUMIF('P2 Presupuesto Aprobado-Ejec '!A:A,E41,'P2 Presupuesto Aprobado-Ejec '!F:F)</f>
        <v>3478255.02</v>
      </c>
      <c r="H41" s="15">
        <f t="shared" si="1"/>
        <v>0</v>
      </c>
    </row>
    <row r="42" spans="1:8" x14ac:dyDescent="0.35">
      <c r="A42" t="str">
        <f t="shared" si="0"/>
        <v>.</v>
      </c>
      <c r="B42" t="s">
        <v>653</v>
      </c>
      <c r="C42" s="14"/>
      <c r="E42" s="22" t="s">
        <v>655</v>
      </c>
      <c r="F42" s="15">
        <v>0</v>
      </c>
      <c r="G42">
        <f>+SUMIF('P2 Presupuesto Aprobado-Ejec '!A:A,E42,'P2 Presupuesto Aprobado-Ejec '!F:F)</f>
        <v>0</v>
      </c>
      <c r="H42" s="15">
        <f t="shared" si="1"/>
        <v>0</v>
      </c>
    </row>
    <row r="43" spans="1:8" x14ac:dyDescent="0.35">
      <c r="A43" t="str">
        <f t="shared" si="0"/>
        <v>.</v>
      </c>
      <c r="B43" t="s">
        <v>653</v>
      </c>
      <c r="C43" s="14">
        <v>24445458.520000003</v>
      </c>
      <c r="E43" s="22" t="s">
        <v>442</v>
      </c>
      <c r="F43" s="15"/>
    </row>
    <row r="44" spans="1:8" x14ac:dyDescent="0.35">
      <c r="A44" t="str">
        <f t="shared" si="0"/>
        <v>.</v>
      </c>
      <c r="B44" t="s">
        <v>653</v>
      </c>
      <c r="C44" s="14">
        <v>2248869.6800000002</v>
      </c>
      <c r="E44" s="22"/>
      <c r="F44" s="15"/>
    </row>
    <row r="45" spans="1:8" x14ac:dyDescent="0.35">
      <c r="A45" t="str">
        <f t="shared" si="0"/>
        <v>221</v>
      </c>
      <c r="B45" t="s">
        <v>515</v>
      </c>
      <c r="C45" s="14">
        <v>0</v>
      </c>
      <c r="E45" s="22" t="s">
        <v>84</v>
      </c>
      <c r="F45" s="15">
        <v>2890660848.3200002</v>
      </c>
      <c r="G45" s="14">
        <f>+SUM(G9:G41)</f>
        <v>210982330.85000002</v>
      </c>
      <c r="H45" s="15"/>
    </row>
    <row r="46" spans="1:8" x14ac:dyDescent="0.35">
      <c r="A46" t="str">
        <f t="shared" si="0"/>
        <v>221</v>
      </c>
      <c r="B46" t="s">
        <v>516</v>
      </c>
      <c r="C46" s="14">
        <v>18981.25</v>
      </c>
      <c r="F46"/>
    </row>
    <row r="47" spans="1:8" x14ac:dyDescent="0.35">
      <c r="A47" t="str">
        <f t="shared" si="0"/>
        <v>221</v>
      </c>
      <c r="B47" t="s">
        <v>517</v>
      </c>
      <c r="C47" s="14">
        <v>1412155</v>
      </c>
      <c r="F47"/>
    </row>
    <row r="48" spans="1:8" x14ac:dyDescent="0.35">
      <c r="A48" t="str">
        <f t="shared" si="0"/>
        <v>221</v>
      </c>
      <c r="B48" t="s">
        <v>518</v>
      </c>
      <c r="C48" s="14">
        <v>767470.43</v>
      </c>
      <c r="F48"/>
    </row>
    <row r="49" spans="1:6" x14ac:dyDescent="0.35">
      <c r="A49" t="str">
        <f t="shared" si="0"/>
        <v>221</v>
      </c>
      <c r="B49" t="s">
        <v>519</v>
      </c>
      <c r="C49" s="14">
        <v>1550</v>
      </c>
      <c r="F49"/>
    </row>
    <row r="50" spans="1:6" x14ac:dyDescent="0.35">
      <c r="A50" t="str">
        <f t="shared" si="0"/>
        <v>221</v>
      </c>
      <c r="B50" t="s">
        <v>520</v>
      </c>
      <c r="C50" s="14">
        <v>48713</v>
      </c>
      <c r="F50"/>
    </row>
    <row r="51" spans="1:6" x14ac:dyDescent="0.35">
      <c r="A51" t="str">
        <f t="shared" si="0"/>
        <v>.</v>
      </c>
      <c r="B51" t="s">
        <v>653</v>
      </c>
      <c r="C51" s="14">
        <v>6441095.4000000004</v>
      </c>
      <c r="F51"/>
    </row>
    <row r="52" spans="1:6" x14ac:dyDescent="0.35">
      <c r="A52" t="str">
        <f t="shared" si="0"/>
        <v>222</v>
      </c>
      <c r="B52" t="s">
        <v>521</v>
      </c>
      <c r="C52" s="14">
        <v>6345130.4000000004</v>
      </c>
      <c r="F52"/>
    </row>
    <row r="53" spans="1:6" x14ac:dyDescent="0.35">
      <c r="A53" t="str">
        <f t="shared" si="0"/>
        <v>222</v>
      </c>
      <c r="B53" t="s">
        <v>522</v>
      </c>
      <c r="C53" s="14">
        <v>95965</v>
      </c>
      <c r="F53"/>
    </row>
    <row r="54" spans="1:6" x14ac:dyDescent="0.35">
      <c r="A54" t="str">
        <f t="shared" si="0"/>
        <v>.</v>
      </c>
      <c r="B54" t="s">
        <v>653</v>
      </c>
      <c r="C54" s="14">
        <v>561113.25</v>
      </c>
      <c r="F54"/>
    </row>
    <row r="55" spans="1:6" x14ac:dyDescent="0.35">
      <c r="A55" t="str">
        <f t="shared" si="0"/>
        <v>223</v>
      </c>
      <c r="B55" t="s">
        <v>523</v>
      </c>
      <c r="C55" s="14">
        <v>335903.15</v>
      </c>
      <c r="F55"/>
    </row>
    <row r="56" spans="1:6" x14ac:dyDescent="0.35">
      <c r="A56" t="str">
        <f t="shared" si="0"/>
        <v>223</v>
      </c>
      <c r="B56" t="s">
        <v>524</v>
      </c>
      <c r="C56" s="14">
        <v>225210.09999999998</v>
      </c>
      <c r="F56"/>
    </row>
    <row r="57" spans="1:6" x14ac:dyDescent="0.35">
      <c r="A57" t="str">
        <f t="shared" si="0"/>
        <v>.</v>
      </c>
      <c r="B57" t="s">
        <v>653</v>
      </c>
      <c r="C57" s="14">
        <v>21040.640000000014</v>
      </c>
      <c r="F57"/>
    </row>
    <row r="58" spans="1:6" x14ac:dyDescent="0.35">
      <c r="A58" t="str">
        <f t="shared" si="0"/>
        <v>224</v>
      </c>
      <c r="B58" t="s">
        <v>525</v>
      </c>
      <c r="C58" s="14">
        <v>21040.640000000014</v>
      </c>
      <c r="F58"/>
    </row>
    <row r="59" spans="1:6" x14ac:dyDescent="0.35">
      <c r="A59" t="str">
        <f t="shared" si="0"/>
        <v>224</v>
      </c>
      <c r="B59" t="s">
        <v>526</v>
      </c>
      <c r="C59" s="14">
        <v>0</v>
      </c>
      <c r="F59"/>
    </row>
    <row r="60" spans="1:6" x14ac:dyDescent="0.35">
      <c r="A60" t="str">
        <f t="shared" si="0"/>
        <v>224</v>
      </c>
      <c r="B60" t="s">
        <v>527</v>
      </c>
      <c r="C60" s="14">
        <v>0</v>
      </c>
      <c r="F60"/>
    </row>
    <row r="61" spans="1:6" x14ac:dyDescent="0.35">
      <c r="A61" t="str">
        <f t="shared" si="0"/>
        <v>224</v>
      </c>
      <c r="B61" t="s">
        <v>528</v>
      </c>
      <c r="C61" s="14">
        <v>0</v>
      </c>
      <c r="F61"/>
    </row>
    <row r="62" spans="1:6" x14ac:dyDescent="0.35">
      <c r="A62" t="str">
        <f t="shared" si="0"/>
        <v>.</v>
      </c>
      <c r="B62" t="s">
        <v>653</v>
      </c>
      <c r="C62" s="14">
        <v>1675651.8</v>
      </c>
      <c r="F62"/>
    </row>
    <row r="63" spans="1:6" x14ac:dyDescent="0.35">
      <c r="A63" t="str">
        <f t="shared" si="0"/>
        <v>225</v>
      </c>
      <c r="B63" t="s">
        <v>529</v>
      </c>
      <c r="C63" s="14">
        <v>1675651.8</v>
      </c>
      <c r="F63"/>
    </row>
    <row r="64" spans="1:6" x14ac:dyDescent="0.35">
      <c r="A64" t="str">
        <f t="shared" si="0"/>
        <v>225</v>
      </c>
      <c r="B64" t="s">
        <v>530</v>
      </c>
      <c r="C64" s="14">
        <v>0</v>
      </c>
      <c r="F64"/>
    </row>
    <row r="65" spans="1:6" x14ac:dyDescent="0.35">
      <c r="A65" t="str">
        <f t="shared" si="0"/>
        <v>225</v>
      </c>
      <c r="B65" t="s">
        <v>531</v>
      </c>
      <c r="C65" s="14">
        <v>0</v>
      </c>
      <c r="F65"/>
    </row>
    <row r="66" spans="1:6" x14ac:dyDescent="0.35">
      <c r="A66" t="str">
        <f t="shared" ref="A66:A129" si="2">+LEFT(B66,3)</f>
        <v>225</v>
      </c>
      <c r="B66" t="s">
        <v>532</v>
      </c>
      <c r="C66" s="14">
        <v>0</v>
      </c>
      <c r="F66"/>
    </row>
    <row r="67" spans="1:6" x14ac:dyDescent="0.35">
      <c r="A67" t="str">
        <f t="shared" si="2"/>
        <v>.</v>
      </c>
      <c r="B67" t="s">
        <v>653</v>
      </c>
      <c r="C67" s="14">
        <v>4792333.0599999996</v>
      </c>
      <c r="F67"/>
    </row>
    <row r="68" spans="1:6" x14ac:dyDescent="0.35">
      <c r="A68" t="str">
        <f t="shared" si="2"/>
        <v>226</v>
      </c>
      <c r="B68" t="s">
        <v>533</v>
      </c>
      <c r="C68" s="14">
        <v>0</v>
      </c>
      <c r="F68"/>
    </row>
    <row r="69" spans="1:6" x14ac:dyDescent="0.35">
      <c r="A69" t="str">
        <f t="shared" si="2"/>
        <v>226</v>
      </c>
      <c r="B69" t="s">
        <v>534</v>
      </c>
      <c r="C69" s="14">
        <v>-914978.53000000014</v>
      </c>
      <c r="F69"/>
    </row>
    <row r="70" spans="1:6" x14ac:dyDescent="0.35">
      <c r="A70" t="str">
        <f t="shared" si="2"/>
        <v>226</v>
      </c>
      <c r="B70" t="s">
        <v>535</v>
      </c>
      <c r="C70" s="14">
        <v>5707311.5899999999</v>
      </c>
      <c r="F70"/>
    </row>
    <row r="71" spans="1:6" x14ac:dyDescent="0.35">
      <c r="A71" t="str">
        <f t="shared" si="2"/>
        <v>226</v>
      </c>
      <c r="B71" t="s">
        <v>536</v>
      </c>
      <c r="C71" s="14">
        <v>0</v>
      </c>
      <c r="F71"/>
    </row>
    <row r="72" spans="1:6" x14ac:dyDescent="0.35">
      <c r="A72" t="str">
        <f t="shared" si="2"/>
        <v>.</v>
      </c>
      <c r="B72" t="s">
        <v>653</v>
      </c>
      <c r="C72" s="14">
        <v>261848.35</v>
      </c>
      <c r="F72"/>
    </row>
    <row r="73" spans="1:6" x14ac:dyDescent="0.35">
      <c r="A73" t="str">
        <f t="shared" si="2"/>
        <v>227</v>
      </c>
      <c r="B73" t="s">
        <v>537</v>
      </c>
      <c r="C73" s="14">
        <v>91383</v>
      </c>
      <c r="F73"/>
    </row>
    <row r="74" spans="1:6" x14ac:dyDescent="0.35">
      <c r="A74" t="str">
        <f t="shared" si="2"/>
        <v>227</v>
      </c>
      <c r="B74" t="s">
        <v>538</v>
      </c>
      <c r="C74" s="14">
        <v>0</v>
      </c>
      <c r="F74"/>
    </row>
    <row r="75" spans="1:6" x14ac:dyDescent="0.35">
      <c r="A75" t="str">
        <f t="shared" si="2"/>
        <v>227</v>
      </c>
      <c r="B75" t="s">
        <v>539</v>
      </c>
      <c r="C75" s="14">
        <v>0</v>
      </c>
      <c r="F75"/>
    </row>
    <row r="76" spans="1:6" x14ac:dyDescent="0.35">
      <c r="A76" t="str">
        <f t="shared" si="2"/>
        <v>227</v>
      </c>
      <c r="B76" t="s">
        <v>540</v>
      </c>
      <c r="C76" s="14">
        <v>0</v>
      </c>
      <c r="F76"/>
    </row>
    <row r="77" spans="1:6" x14ac:dyDescent="0.35">
      <c r="A77" t="str">
        <f t="shared" si="2"/>
        <v>227</v>
      </c>
      <c r="B77" t="s">
        <v>541</v>
      </c>
      <c r="C77" s="14">
        <v>0</v>
      </c>
      <c r="F77"/>
    </row>
    <row r="78" spans="1:6" x14ac:dyDescent="0.35">
      <c r="A78" t="str">
        <f t="shared" si="2"/>
        <v>227</v>
      </c>
      <c r="B78" t="s">
        <v>542</v>
      </c>
      <c r="C78" s="14">
        <v>0</v>
      </c>
      <c r="F78"/>
    </row>
    <row r="79" spans="1:6" x14ac:dyDescent="0.35">
      <c r="A79" t="str">
        <f t="shared" si="2"/>
        <v>227</v>
      </c>
      <c r="B79" t="s">
        <v>543</v>
      </c>
      <c r="C79" s="14">
        <v>110000</v>
      </c>
      <c r="F79"/>
    </row>
    <row r="80" spans="1:6" x14ac:dyDescent="0.35">
      <c r="A80" t="str">
        <f t="shared" si="2"/>
        <v>227</v>
      </c>
      <c r="B80" t="s">
        <v>544</v>
      </c>
      <c r="C80" s="14">
        <v>18665.349999999999</v>
      </c>
      <c r="F80"/>
    </row>
    <row r="81" spans="1:6" x14ac:dyDescent="0.35">
      <c r="A81" t="str">
        <f t="shared" si="2"/>
        <v>227</v>
      </c>
      <c r="B81" t="s">
        <v>545</v>
      </c>
      <c r="C81" s="14">
        <v>41800</v>
      </c>
      <c r="F81"/>
    </row>
    <row r="82" spans="1:6" x14ac:dyDescent="0.35">
      <c r="A82" t="str">
        <f t="shared" si="2"/>
        <v>.</v>
      </c>
      <c r="B82" t="s">
        <v>653</v>
      </c>
      <c r="C82" s="14">
        <v>7803915.3399999999</v>
      </c>
      <c r="F82"/>
    </row>
    <row r="83" spans="1:6" x14ac:dyDescent="0.35">
      <c r="A83" t="str">
        <f t="shared" si="2"/>
        <v>228</v>
      </c>
      <c r="B83" t="s">
        <v>546</v>
      </c>
      <c r="C83" s="14">
        <v>1572500</v>
      </c>
      <c r="F83"/>
    </row>
    <row r="84" spans="1:6" x14ac:dyDescent="0.35">
      <c r="A84" t="str">
        <f t="shared" si="2"/>
        <v>228</v>
      </c>
      <c r="B84" t="s">
        <v>547</v>
      </c>
      <c r="C84" s="14">
        <v>13909.38</v>
      </c>
      <c r="F84"/>
    </row>
    <row r="85" spans="1:6" x14ac:dyDescent="0.35">
      <c r="A85" t="str">
        <f t="shared" si="2"/>
        <v>228</v>
      </c>
      <c r="B85" t="s">
        <v>548</v>
      </c>
      <c r="C85" s="14">
        <v>0</v>
      </c>
      <c r="F85"/>
    </row>
    <row r="86" spans="1:6" x14ac:dyDescent="0.35">
      <c r="A86" t="str">
        <f t="shared" si="2"/>
        <v>228</v>
      </c>
      <c r="B86" t="s">
        <v>549</v>
      </c>
      <c r="C86" s="14">
        <v>201260</v>
      </c>
      <c r="F86"/>
    </row>
    <row r="87" spans="1:6" x14ac:dyDescent="0.35">
      <c r="A87" t="str">
        <f t="shared" si="2"/>
        <v>228</v>
      </c>
      <c r="B87" t="s">
        <v>550</v>
      </c>
      <c r="C87" s="14">
        <v>0</v>
      </c>
      <c r="F87"/>
    </row>
    <row r="88" spans="1:6" x14ac:dyDescent="0.35">
      <c r="A88" t="str">
        <f t="shared" si="2"/>
        <v>228</v>
      </c>
      <c r="B88" t="s">
        <v>551</v>
      </c>
      <c r="C88" s="14">
        <v>0</v>
      </c>
      <c r="F88"/>
    </row>
    <row r="89" spans="1:6" x14ac:dyDescent="0.35">
      <c r="A89" t="str">
        <f t="shared" si="2"/>
        <v>228</v>
      </c>
      <c r="B89" t="s">
        <v>552</v>
      </c>
      <c r="C89" s="14">
        <v>0</v>
      </c>
      <c r="F89"/>
    </row>
    <row r="90" spans="1:6" x14ac:dyDescent="0.35">
      <c r="A90" t="str">
        <f t="shared" si="2"/>
        <v>228</v>
      </c>
      <c r="B90" t="s">
        <v>553</v>
      </c>
      <c r="C90" s="14">
        <v>848771.75</v>
      </c>
      <c r="F90"/>
    </row>
    <row r="91" spans="1:6" x14ac:dyDescent="0.35">
      <c r="A91" t="str">
        <f t="shared" si="2"/>
        <v>228</v>
      </c>
      <c r="B91" t="s">
        <v>554</v>
      </c>
      <c r="C91" s="14">
        <v>86906.4</v>
      </c>
      <c r="F91"/>
    </row>
    <row r="92" spans="1:6" x14ac:dyDescent="0.35">
      <c r="A92" t="str">
        <f t="shared" si="2"/>
        <v>228</v>
      </c>
      <c r="B92" t="s">
        <v>555</v>
      </c>
      <c r="C92" s="14">
        <v>0</v>
      </c>
      <c r="F92"/>
    </row>
    <row r="93" spans="1:6" x14ac:dyDescent="0.35">
      <c r="A93" t="str">
        <f t="shared" si="2"/>
        <v>228</v>
      </c>
      <c r="B93" t="s">
        <v>556</v>
      </c>
      <c r="C93" s="14">
        <v>0</v>
      </c>
      <c r="F93"/>
    </row>
    <row r="94" spans="1:6" x14ac:dyDescent="0.35">
      <c r="A94" t="str">
        <f t="shared" si="2"/>
        <v>228</v>
      </c>
      <c r="B94" t="s">
        <v>557</v>
      </c>
      <c r="C94" s="14">
        <v>534824</v>
      </c>
      <c r="F94"/>
    </row>
    <row r="95" spans="1:6" x14ac:dyDescent="0.35">
      <c r="A95" t="str">
        <f t="shared" si="2"/>
        <v>228</v>
      </c>
      <c r="B95" t="s">
        <v>558</v>
      </c>
      <c r="C95" s="14">
        <v>749340</v>
      </c>
      <c r="F95"/>
    </row>
    <row r="96" spans="1:6" x14ac:dyDescent="0.35">
      <c r="A96" t="str">
        <f t="shared" si="2"/>
        <v>228</v>
      </c>
      <c r="B96" t="s">
        <v>559</v>
      </c>
      <c r="C96" s="14">
        <v>0</v>
      </c>
      <c r="F96"/>
    </row>
    <row r="97" spans="1:6" x14ac:dyDescent="0.35">
      <c r="A97" t="str">
        <f t="shared" si="2"/>
        <v>228</v>
      </c>
      <c r="B97" t="s">
        <v>560</v>
      </c>
      <c r="C97" s="14">
        <v>50000</v>
      </c>
      <c r="F97"/>
    </row>
    <row r="98" spans="1:6" x14ac:dyDescent="0.35">
      <c r="A98" t="str">
        <f t="shared" si="2"/>
        <v>228</v>
      </c>
      <c r="B98" t="s">
        <v>561</v>
      </c>
      <c r="C98" s="14">
        <v>3557538.9699999997</v>
      </c>
      <c r="F98"/>
    </row>
    <row r="99" spans="1:6" x14ac:dyDescent="0.35">
      <c r="A99" t="str">
        <f t="shared" si="2"/>
        <v>228</v>
      </c>
      <c r="B99" t="s">
        <v>562</v>
      </c>
      <c r="C99" s="14">
        <v>188864.84</v>
      </c>
      <c r="F99"/>
    </row>
    <row r="100" spans="1:6" x14ac:dyDescent="0.35">
      <c r="A100" t="str">
        <f t="shared" si="2"/>
        <v>228</v>
      </c>
      <c r="B100" t="s">
        <v>563</v>
      </c>
      <c r="C100" s="14">
        <v>0</v>
      </c>
      <c r="F100"/>
    </row>
    <row r="101" spans="1:6" x14ac:dyDescent="0.35">
      <c r="A101" t="str">
        <f t="shared" si="2"/>
        <v>.</v>
      </c>
      <c r="B101" t="s">
        <v>653</v>
      </c>
      <c r="C101" s="14">
        <v>639591</v>
      </c>
      <c r="F101"/>
    </row>
    <row r="102" spans="1:6" x14ac:dyDescent="0.35">
      <c r="A102" t="str">
        <f t="shared" si="2"/>
        <v>229</v>
      </c>
      <c r="B102" t="s">
        <v>564</v>
      </c>
      <c r="C102" s="14">
        <v>40656</v>
      </c>
      <c r="F102"/>
    </row>
    <row r="103" spans="1:6" x14ac:dyDescent="0.35">
      <c r="A103" t="str">
        <f t="shared" si="2"/>
        <v>229</v>
      </c>
      <c r="B103" t="s">
        <v>565</v>
      </c>
      <c r="C103" s="14">
        <v>0</v>
      </c>
      <c r="F103"/>
    </row>
    <row r="104" spans="1:6" x14ac:dyDescent="0.35">
      <c r="A104" t="str">
        <f t="shared" si="2"/>
        <v>229</v>
      </c>
      <c r="B104" t="s">
        <v>566</v>
      </c>
      <c r="C104" s="14">
        <v>598935</v>
      </c>
      <c r="F104"/>
    </row>
    <row r="105" spans="1:6" x14ac:dyDescent="0.35">
      <c r="A105" t="str">
        <f t="shared" si="2"/>
        <v>.</v>
      </c>
      <c r="B105" t="s">
        <v>653</v>
      </c>
      <c r="C105" s="14"/>
      <c r="F105"/>
    </row>
    <row r="106" spans="1:6" x14ac:dyDescent="0.35">
      <c r="A106" t="str">
        <f t="shared" si="2"/>
        <v>.</v>
      </c>
      <c r="B106" t="s">
        <v>653</v>
      </c>
      <c r="C106" s="14">
        <v>661346.43000000005</v>
      </c>
      <c r="F106"/>
    </row>
    <row r="107" spans="1:6" x14ac:dyDescent="0.35">
      <c r="A107" t="str">
        <f t="shared" si="2"/>
        <v>.</v>
      </c>
      <c r="B107" t="s">
        <v>653</v>
      </c>
      <c r="C107" s="14">
        <v>24636.989999999991</v>
      </c>
      <c r="F107"/>
    </row>
    <row r="108" spans="1:6" x14ac:dyDescent="0.35">
      <c r="A108" t="str">
        <f t="shared" si="2"/>
        <v>231</v>
      </c>
      <c r="B108" t="s">
        <v>567</v>
      </c>
      <c r="C108" s="14">
        <v>24636.989999999991</v>
      </c>
      <c r="F108"/>
    </row>
    <row r="109" spans="1:6" x14ac:dyDescent="0.35">
      <c r="A109" t="str">
        <f t="shared" si="2"/>
        <v>231</v>
      </c>
      <c r="B109" t="s">
        <v>568</v>
      </c>
      <c r="C109" s="14">
        <v>0</v>
      </c>
      <c r="F109"/>
    </row>
    <row r="110" spans="1:6" x14ac:dyDescent="0.35">
      <c r="A110" t="str">
        <f t="shared" si="2"/>
        <v>231</v>
      </c>
      <c r="B110" t="s">
        <v>569</v>
      </c>
      <c r="C110" s="14">
        <v>0</v>
      </c>
      <c r="F110"/>
    </row>
    <row r="111" spans="1:6" x14ac:dyDescent="0.35">
      <c r="A111" t="str">
        <f t="shared" si="2"/>
        <v>231</v>
      </c>
      <c r="B111" t="s">
        <v>570</v>
      </c>
      <c r="C111" s="14">
        <v>0</v>
      </c>
      <c r="F111"/>
    </row>
    <row r="112" spans="1:6" x14ac:dyDescent="0.35">
      <c r="A112" t="str">
        <f t="shared" si="2"/>
        <v>.</v>
      </c>
      <c r="B112" t="s">
        <v>653</v>
      </c>
      <c r="C112" s="14">
        <v>0</v>
      </c>
      <c r="F112"/>
    </row>
    <row r="113" spans="1:6" x14ac:dyDescent="0.35">
      <c r="A113" t="str">
        <f t="shared" si="2"/>
        <v>232</v>
      </c>
      <c r="B113" t="s">
        <v>571</v>
      </c>
      <c r="C113" s="14">
        <v>0</v>
      </c>
      <c r="F113"/>
    </row>
    <row r="114" spans="1:6" x14ac:dyDescent="0.35">
      <c r="A114" t="str">
        <f t="shared" si="2"/>
        <v>232</v>
      </c>
      <c r="B114" t="s">
        <v>572</v>
      </c>
      <c r="C114" s="14">
        <v>0</v>
      </c>
      <c r="F114"/>
    </row>
    <row r="115" spans="1:6" x14ac:dyDescent="0.35">
      <c r="A115" t="str">
        <f t="shared" si="2"/>
        <v>232</v>
      </c>
      <c r="B115" t="s">
        <v>573</v>
      </c>
      <c r="C115" s="14">
        <v>0</v>
      </c>
      <c r="F115"/>
    </row>
    <row r="116" spans="1:6" x14ac:dyDescent="0.35">
      <c r="A116" t="str">
        <f t="shared" si="2"/>
        <v>232</v>
      </c>
      <c r="B116" t="s">
        <v>574</v>
      </c>
      <c r="C116" s="14">
        <v>0</v>
      </c>
      <c r="F116"/>
    </row>
    <row r="117" spans="1:6" x14ac:dyDescent="0.35">
      <c r="A117" t="str">
        <f t="shared" si="2"/>
        <v>.</v>
      </c>
      <c r="B117" t="s">
        <v>653</v>
      </c>
      <c r="C117" s="14">
        <v>139998.81000000008</v>
      </c>
      <c r="F117"/>
    </row>
    <row r="118" spans="1:6" x14ac:dyDescent="0.35">
      <c r="A118" t="str">
        <f t="shared" si="2"/>
        <v>233</v>
      </c>
      <c r="B118" t="s">
        <v>575</v>
      </c>
      <c r="C118" s="14">
        <v>-3.4106051316484809E-13</v>
      </c>
      <c r="F118"/>
    </row>
    <row r="119" spans="1:6" x14ac:dyDescent="0.35">
      <c r="A119" t="str">
        <f t="shared" si="2"/>
        <v>233</v>
      </c>
      <c r="B119" t="s">
        <v>576</v>
      </c>
      <c r="C119" s="14">
        <v>138037.00000000009</v>
      </c>
      <c r="F119"/>
    </row>
    <row r="120" spans="1:6" x14ac:dyDescent="0.35">
      <c r="A120" t="str">
        <f t="shared" si="2"/>
        <v>233</v>
      </c>
      <c r="B120" t="s">
        <v>577</v>
      </c>
      <c r="C120" s="14">
        <v>0</v>
      </c>
      <c r="F120"/>
    </row>
    <row r="121" spans="1:6" x14ac:dyDescent="0.35">
      <c r="A121" t="str">
        <f t="shared" si="2"/>
        <v>233</v>
      </c>
      <c r="B121" t="s">
        <v>578</v>
      </c>
      <c r="C121" s="14">
        <v>0</v>
      </c>
      <c r="F121"/>
    </row>
    <row r="122" spans="1:6" x14ac:dyDescent="0.35">
      <c r="A122" t="str">
        <f t="shared" si="2"/>
        <v>233</v>
      </c>
      <c r="B122" t="s">
        <v>579</v>
      </c>
      <c r="C122" s="14">
        <v>1961.81</v>
      </c>
      <c r="F122"/>
    </row>
    <row r="123" spans="1:6" x14ac:dyDescent="0.35">
      <c r="A123" t="str">
        <f t="shared" si="2"/>
        <v>233</v>
      </c>
      <c r="B123" t="s">
        <v>580</v>
      </c>
      <c r="C123" s="14">
        <v>0</v>
      </c>
      <c r="F123"/>
    </row>
    <row r="124" spans="1:6" x14ac:dyDescent="0.35">
      <c r="A124" t="str">
        <f t="shared" si="2"/>
        <v>.</v>
      </c>
      <c r="B124" t="s">
        <v>653</v>
      </c>
      <c r="C124" s="14">
        <v>0</v>
      </c>
      <c r="F124"/>
    </row>
    <row r="125" spans="1:6" x14ac:dyDescent="0.35">
      <c r="A125" t="str">
        <f t="shared" si="2"/>
        <v>234</v>
      </c>
      <c r="B125" t="s">
        <v>581</v>
      </c>
      <c r="C125" s="14">
        <v>0</v>
      </c>
      <c r="F125"/>
    </row>
    <row r="126" spans="1:6" x14ac:dyDescent="0.35">
      <c r="A126" t="str">
        <f t="shared" si="2"/>
        <v>.</v>
      </c>
      <c r="B126" t="s">
        <v>653</v>
      </c>
      <c r="C126" s="14">
        <v>0</v>
      </c>
      <c r="F126"/>
    </row>
    <row r="127" spans="1:6" x14ac:dyDescent="0.35">
      <c r="A127" t="str">
        <f t="shared" si="2"/>
        <v>235</v>
      </c>
      <c r="B127" t="s">
        <v>582</v>
      </c>
      <c r="C127" s="14">
        <v>0</v>
      </c>
      <c r="F127"/>
    </row>
    <row r="128" spans="1:6" x14ac:dyDescent="0.35">
      <c r="A128" t="str">
        <f t="shared" si="2"/>
        <v>235</v>
      </c>
      <c r="B128" t="s">
        <v>583</v>
      </c>
      <c r="C128" s="14">
        <v>0</v>
      </c>
      <c r="F128"/>
    </row>
    <row r="129" spans="1:6" x14ac:dyDescent="0.35">
      <c r="A129" t="str">
        <f t="shared" si="2"/>
        <v>235</v>
      </c>
      <c r="B129" t="s">
        <v>584</v>
      </c>
      <c r="C129" s="14">
        <v>0</v>
      </c>
      <c r="F129"/>
    </row>
    <row r="130" spans="1:6" x14ac:dyDescent="0.35">
      <c r="A130" t="str">
        <f t="shared" ref="A130:A193" si="3">+LEFT(B130,3)</f>
        <v>235</v>
      </c>
      <c r="B130" t="s">
        <v>585</v>
      </c>
      <c r="C130" s="14">
        <v>0</v>
      </c>
      <c r="F130"/>
    </row>
    <row r="131" spans="1:6" x14ac:dyDescent="0.35">
      <c r="A131" t="str">
        <f t="shared" si="3"/>
        <v>235</v>
      </c>
      <c r="B131" t="s">
        <v>586</v>
      </c>
      <c r="C131" s="14">
        <v>0</v>
      </c>
      <c r="F131"/>
    </row>
    <row r="132" spans="1:6" x14ac:dyDescent="0.35">
      <c r="A132" t="str">
        <f t="shared" si="3"/>
        <v>.</v>
      </c>
      <c r="B132" t="s">
        <v>653</v>
      </c>
      <c r="C132" s="14">
        <v>0</v>
      </c>
      <c r="F132"/>
    </row>
    <row r="133" spans="1:6" x14ac:dyDescent="0.35">
      <c r="A133" t="str">
        <f t="shared" si="3"/>
        <v>236</v>
      </c>
      <c r="B133" t="s">
        <v>587</v>
      </c>
      <c r="C133" s="14">
        <v>0</v>
      </c>
      <c r="F133"/>
    </row>
    <row r="134" spans="1:6" x14ac:dyDescent="0.35">
      <c r="A134" t="str">
        <f t="shared" si="3"/>
        <v>236</v>
      </c>
      <c r="B134" t="s">
        <v>588</v>
      </c>
      <c r="C134" s="14">
        <v>0</v>
      </c>
      <c r="F134"/>
    </row>
    <row r="135" spans="1:6" x14ac:dyDescent="0.35">
      <c r="A135" t="str">
        <f t="shared" si="3"/>
        <v>236</v>
      </c>
      <c r="B135" t="s">
        <v>589</v>
      </c>
      <c r="C135" s="14">
        <v>0</v>
      </c>
      <c r="F135"/>
    </row>
    <row r="136" spans="1:6" x14ac:dyDescent="0.35">
      <c r="A136" t="str">
        <f t="shared" si="3"/>
        <v>236</v>
      </c>
      <c r="B136" t="s">
        <v>590</v>
      </c>
      <c r="C136" s="14">
        <v>0</v>
      </c>
      <c r="F136"/>
    </row>
    <row r="137" spans="1:6" x14ac:dyDescent="0.35">
      <c r="A137" t="str">
        <f t="shared" si="3"/>
        <v>236</v>
      </c>
      <c r="B137" t="s">
        <v>591</v>
      </c>
      <c r="C137" s="14">
        <v>0</v>
      </c>
      <c r="F137"/>
    </row>
    <row r="138" spans="1:6" x14ac:dyDescent="0.35">
      <c r="A138" t="str">
        <f t="shared" si="3"/>
        <v>236</v>
      </c>
      <c r="B138" t="s">
        <v>592</v>
      </c>
      <c r="C138" s="14">
        <v>0</v>
      </c>
      <c r="F138"/>
    </row>
    <row r="139" spans="1:6" x14ac:dyDescent="0.35">
      <c r="A139" t="str">
        <f t="shared" si="3"/>
        <v>236</v>
      </c>
      <c r="B139" t="s">
        <v>593</v>
      </c>
      <c r="C139" s="14">
        <v>0</v>
      </c>
      <c r="F139"/>
    </row>
    <row r="140" spans="1:6" x14ac:dyDescent="0.35">
      <c r="A140" t="str">
        <f t="shared" si="3"/>
        <v>236</v>
      </c>
      <c r="B140" t="s">
        <v>594</v>
      </c>
      <c r="C140" s="14">
        <v>0</v>
      </c>
      <c r="F140"/>
    </row>
    <row r="141" spans="1:6" x14ac:dyDescent="0.35">
      <c r="A141" t="str">
        <f t="shared" si="3"/>
        <v>.</v>
      </c>
      <c r="B141" t="s">
        <v>653</v>
      </c>
      <c r="C141" s="14">
        <v>273934.67</v>
      </c>
      <c r="F141"/>
    </row>
    <row r="142" spans="1:6" x14ac:dyDescent="0.35">
      <c r="A142" t="str">
        <f t="shared" si="3"/>
        <v>237</v>
      </c>
      <c r="B142" t="s">
        <v>595</v>
      </c>
      <c r="C142" s="14">
        <v>61875.639999999992</v>
      </c>
      <c r="F142"/>
    </row>
    <row r="143" spans="1:6" x14ac:dyDescent="0.35">
      <c r="A143" t="str">
        <f t="shared" si="3"/>
        <v>237</v>
      </c>
      <c r="B143" t="s">
        <v>596</v>
      </c>
      <c r="C143" s="14">
        <v>212059.03</v>
      </c>
      <c r="F143"/>
    </row>
    <row r="144" spans="1:6" x14ac:dyDescent="0.35">
      <c r="A144" t="str">
        <f t="shared" si="3"/>
        <v>237</v>
      </c>
      <c r="B144" t="s">
        <v>597</v>
      </c>
      <c r="C144" s="14">
        <v>0</v>
      </c>
      <c r="F144"/>
    </row>
    <row r="145" spans="1:6" x14ac:dyDescent="0.35">
      <c r="A145" t="str">
        <f t="shared" si="3"/>
        <v>237</v>
      </c>
      <c r="B145" t="s">
        <v>598</v>
      </c>
      <c r="C145" s="14">
        <v>0</v>
      </c>
      <c r="F145"/>
    </row>
    <row r="146" spans="1:6" x14ac:dyDescent="0.35">
      <c r="A146" t="str">
        <f t="shared" si="3"/>
        <v>237</v>
      </c>
      <c r="B146" t="s">
        <v>599</v>
      </c>
      <c r="C146" s="14">
        <v>0</v>
      </c>
      <c r="F146"/>
    </row>
    <row r="147" spans="1:6" x14ac:dyDescent="0.35">
      <c r="A147" t="str">
        <f t="shared" si="3"/>
        <v>237</v>
      </c>
      <c r="B147" t="s">
        <v>600</v>
      </c>
      <c r="C147" s="14">
        <v>0</v>
      </c>
      <c r="F147"/>
    </row>
    <row r="148" spans="1:6" x14ac:dyDescent="0.35">
      <c r="A148" t="str">
        <f t="shared" si="3"/>
        <v>237</v>
      </c>
      <c r="B148" t="s">
        <v>601</v>
      </c>
      <c r="C148" s="14">
        <v>0</v>
      </c>
      <c r="F148"/>
    </row>
    <row r="149" spans="1:6" x14ac:dyDescent="0.35">
      <c r="A149" t="str">
        <f t="shared" si="3"/>
        <v>237</v>
      </c>
      <c r="B149" t="s">
        <v>602</v>
      </c>
      <c r="C149" s="14">
        <v>0</v>
      </c>
      <c r="F149"/>
    </row>
    <row r="150" spans="1:6" x14ac:dyDescent="0.35">
      <c r="A150" t="str">
        <f t="shared" si="3"/>
        <v>237</v>
      </c>
      <c r="B150" t="s">
        <v>603</v>
      </c>
      <c r="C150" s="14">
        <v>0</v>
      </c>
      <c r="F150"/>
    </row>
    <row r="151" spans="1:6" x14ac:dyDescent="0.35">
      <c r="A151" t="str">
        <f t="shared" si="3"/>
        <v>237</v>
      </c>
      <c r="B151" t="s">
        <v>604</v>
      </c>
      <c r="C151" s="14">
        <v>0</v>
      </c>
      <c r="F151"/>
    </row>
    <row r="152" spans="1:6" x14ac:dyDescent="0.35">
      <c r="A152" t="str">
        <f t="shared" si="3"/>
        <v>237</v>
      </c>
      <c r="B152" t="s">
        <v>605</v>
      </c>
      <c r="C152" s="14">
        <v>0</v>
      </c>
      <c r="F152"/>
    </row>
    <row r="153" spans="1:6" x14ac:dyDescent="0.35">
      <c r="A153" t="str">
        <f t="shared" si="3"/>
        <v>.</v>
      </c>
      <c r="B153" t="s">
        <v>653</v>
      </c>
      <c r="C153" s="14">
        <v>0</v>
      </c>
      <c r="F153"/>
    </row>
    <row r="154" spans="1:6" x14ac:dyDescent="0.35">
      <c r="A154" t="str">
        <f t="shared" si="3"/>
        <v>.</v>
      </c>
      <c r="B154" t="s">
        <v>653</v>
      </c>
      <c r="C154" s="14">
        <v>222775.96</v>
      </c>
      <c r="F154"/>
    </row>
    <row r="155" spans="1:6" x14ac:dyDescent="0.35">
      <c r="A155" t="str">
        <f t="shared" si="3"/>
        <v>239</v>
      </c>
      <c r="B155" t="s">
        <v>606</v>
      </c>
      <c r="C155" s="14">
        <v>48741.999999999978</v>
      </c>
      <c r="F155"/>
    </row>
    <row r="156" spans="1:6" x14ac:dyDescent="0.35">
      <c r="A156" t="str">
        <f t="shared" si="3"/>
        <v>239</v>
      </c>
      <c r="B156" t="s">
        <v>607</v>
      </c>
      <c r="C156" s="14">
        <v>0</v>
      </c>
      <c r="F156"/>
    </row>
    <row r="157" spans="1:6" x14ac:dyDescent="0.35">
      <c r="A157" t="str">
        <f t="shared" si="3"/>
        <v>239</v>
      </c>
      <c r="B157" t="s">
        <v>608</v>
      </c>
      <c r="C157" s="14">
        <v>0</v>
      </c>
      <c r="F157"/>
    </row>
    <row r="158" spans="1:6" x14ac:dyDescent="0.35">
      <c r="A158" t="str">
        <f t="shared" si="3"/>
        <v>239</v>
      </c>
      <c r="B158" t="s">
        <v>609</v>
      </c>
      <c r="C158" s="14">
        <v>76078.3</v>
      </c>
      <c r="F158"/>
    </row>
    <row r="159" spans="1:6" x14ac:dyDescent="0.35">
      <c r="A159" t="str">
        <f t="shared" si="3"/>
        <v>239</v>
      </c>
      <c r="B159" t="s">
        <v>610</v>
      </c>
      <c r="C159" s="14">
        <v>0</v>
      </c>
      <c r="F159"/>
    </row>
    <row r="160" spans="1:6" x14ac:dyDescent="0.35">
      <c r="A160" t="str">
        <f t="shared" si="3"/>
        <v>239</v>
      </c>
      <c r="B160" t="s">
        <v>611</v>
      </c>
      <c r="C160" s="14">
        <v>22500</v>
      </c>
      <c r="F160"/>
    </row>
    <row r="161" spans="1:6" x14ac:dyDescent="0.35">
      <c r="A161" t="str">
        <f t="shared" si="3"/>
        <v>239</v>
      </c>
      <c r="B161" t="s">
        <v>612</v>
      </c>
      <c r="C161" s="14">
        <v>18829</v>
      </c>
      <c r="F161"/>
    </row>
    <row r="162" spans="1:6" x14ac:dyDescent="0.35">
      <c r="A162" t="str">
        <f t="shared" si="3"/>
        <v>239</v>
      </c>
      <c r="B162" t="s">
        <v>613</v>
      </c>
      <c r="C162" s="14">
        <v>0</v>
      </c>
      <c r="F162"/>
    </row>
    <row r="163" spans="1:6" x14ac:dyDescent="0.35">
      <c r="A163" t="str">
        <f t="shared" si="3"/>
        <v>239</v>
      </c>
      <c r="B163" t="s">
        <v>614</v>
      </c>
      <c r="C163" s="14">
        <v>0</v>
      </c>
      <c r="F163"/>
    </row>
    <row r="164" spans="1:6" x14ac:dyDescent="0.35">
      <c r="A164" t="str">
        <f t="shared" si="3"/>
        <v>239</v>
      </c>
      <c r="B164" t="s">
        <v>615</v>
      </c>
      <c r="C164" s="14">
        <v>38625.85</v>
      </c>
      <c r="F164"/>
    </row>
    <row r="165" spans="1:6" x14ac:dyDescent="0.35">
      <c r="A165" t="str">
        <f t="shared" si="3"/>
        <v>239</v>
      </c>
      <c r="B165" t="s">
        <v>616</v>
      </c>
      <c r="C165" s="14">
        <v>9552.81</v>
      </c>
      <c r="F165"/>
    </row>
    <row r="166" spans="1:6" x14ac:dyDescent="0.35">
      <c r="A166" t="str">
        <f t="shared" si="3"/>
        <v>239</v>
      </c>
      <c r="B166" t="s">
        <v>617</v>
      </c>
      <c r="C166" s="14">
        <v>8448</v>
      </c>
      <c r="F166"/>
    </row>
    <row r="167" spans="1:6" x14ac:dyDescent="0.35">
      <c r="A167" t="str">
        <f t="shared" si="3"/>
        <v>.</v>
      </c>
      <c r="B167" t="s">
        <v>653</v>
      </c>
      <c r="C167" s="14"/>
    </row>
    <row r="168" spans="1:6" x14ac:dyDescent="0.35">
      <c r="A168" t="str">
        <f t="shared" si="3"/>
        <v>.</v>
      </c>
      <c r="B168" t="s">
        <v>653</v>
      </c>
      <c r="C168" s="14">
        <v>22476713.050000001</v>
      </c>
    </row>
    <row r="169" spans="1:6" x14ac:dyDescent="0.35">
      <c r="A169" t="str">
        <f t="shared" si="3"/>
        <v>.</v>
      </c>
      <c r="B169" t="s">
        <v>653</v>
      </c>
      <c r="C169" s="14">
        <v>22476713.050000001</v>
      </c>
    </row>
    <row r="170" spans="1:6" x14ac:dyDescent="0.35">
      <c r="A170" t="str">
        <f t="shared" si="3"/>
        <v>241</v>
      </c>
      <c r="B170" t="s">
        <v>618</v>
      </c>
      <c r="C170" s="14">
        <v>20239088.57</v>
      </c>
    </row>
    <row r="171" spans="1:6" x14ac:dyDescent="0.35">
      <c r="A171" t="str">
        <f t="shared" si="3"/>
        <v>241</v>
      </c>
      <c r="B171" t="s">
        <v>619</v>
      </c>
      <c r="C171" s="14">
        <v>0</v>
      </c>
    </row>
    <row r="172" spans="1:6" x14ac:dyDescent="0.35">
      <c r="A172" t="str">
        <f t="shared" si="3"/>
        <v>241</v>
      </c>
      <c r="B172" t="s">
        <v>620</v>
      </c>
      <c r="C172" s="14">
        <v>1376236.1099999999</v>
      </c>
    </row>
    <row r="173" spans="1:6" x14ac:dyDescent="0.35">
      <c r="A173" t="str">
        <f t="shared" si="3"/>
        <v>241</v>
      </c>
      <c r="B173" t="s">
        <v>620</v>
      </c>
      <c r="C173" s="14">
        <v>5550</v>
      </c>
    </row>
    <row r="174" spans="1:6" x14ac:dyDescent="0.35">
      <c r="A174" t="str">
        <f t="shared" si="3"/>
        <v>241</v>
      </c>
      <c r="B174" t="s">
        <v>620</v>
      </c>
      <c r="C174" s="14">
        <v>91000</v>
      </c>
    </row>
    <row r="175" spans="1:6" x14ac:dyDescent="0.35">
      <c r="A175" t="str">
        <f t="shared" si="3"/>
        <v>241</v>
      </c>
      <c r="B175" t="s">
        <v>620</v>
      </c>
      <c r="C175" s="14">
        <v>714838.37</v>
      </c>
    </row>
    <row r="176" spans="1:6" x14ac:dyDescent="0.35">
      <c r="A176" t="str">
        <f t="shared" si="3"/>
        <v>241</v>
      </c>
      <c r="B176" t="s">
        <v>621</v>
      </c>
      <c r="C176" s="14">
        <v>50000</v>
      </c>
    </row>
    <row r="177" spans="1:3" x14ac:dyDescent="0.35">
      <c r="A177" t="str">
        <f t="shared" si="3"/>
        <v>.</v>
      </c>
      <c r="B177" t="s">
        <v>653</v>
      </c>
      <c r="C177" s="14">
        <v>0</v>
      </c>
    </row>
    <row r="178" spans="1:3" x14ac:dyDescent="0.35">
      <c r="A178" t="str">
        <f t="shared" si="3"/>
        <v>242</v>
      </c>
      <c r="B178" t="s">
        <v>622</v>
      </c>
      <c r="C178" s="14">
        <v>0</v>
      </c>
    </row>
    <row r="179" spans="1:3" x14ac:dyDescent="0.35">
      <c r="A179" t="str">
        <f t="shared" si="3"/>
        <v>242</v>
      </c>
      <c r="B179" t="s">
        <v>623</v>
      </c>
      <c r="C179" s="14">
        <v>0</v>
      </c>
    </row>
    <row r="180" spans="1:3" x14ac:dyDescent="0.35">
      <c r="A180" t="str">
        <f t="shared" si="3"/>
        <v>242</v>
      </c>
      <c r="B180" t="s">
        <v>624</v>
      </c>
      <c r="C180" s="14">
        <v>0</v>
      </c>
    </row>
    <row r="181" spans="1:3" x14ac:dyDescent="0.35">
      <c r="A181" t="str">
        <f t="shared" si="3"/>
        <v>242</v>
      </c>
      <c r="B181" t="s">
        <v>654</v>
      </c>
      <c r="C181" s="14">
        <v>0</v>
      </c>
    </row>
    <row r="182" spans="1:3" x14ac:dyDescent="0.35">
      <c r="A182" t="str">
        <f t="shared" si="3"/>
        <v>.</v>
      </c>
      <c r="B182" t="s">
        <v>653</v>
      </c>
      <c r="C182" s="14">
        <v>0</v>
      </c>
    </row>
    <row r="183" spans="1:3" x14ac:dyDescent="0.35">
      <c r="A183" t="str">
        <f t="shared" si="3"/>
        <v>.</v>
      </c>
      <c r="B183" t="s">
        <v>653</v>
      </c>
      <c r="C183" s="14">
        <v>0</v>
      </c>
    </row>
    <row r="184" spans="1:3" x14ac:dyDescent="0.35">
      <c r="A184" t="str">
        <f t="shared" si="3"/>
        <v>.</v>
      </c>
      <c r="B184" t="s">
        <v>653</v>
      </c>
      <c r="C184" s="14">
        <v>0</v>
      </c>
    </row>
    <row r="185" spans="1:3" x14ac:dyDescent="0.35">
      <c r="A185" t="str">
        <f t="shared" si="3"/>
        <v>245</v>
      </c>
      <c r="B185" t="s">
        <v>625</v>
      </c>
      <c r="C185" s="14">
        <v>0</v>
      </c>
    </row>
    <row r="186" spans="1:3" x14ac:dyDescent="0.35">
      <c r="A186" t="str">
        <f t="shared" si="3"/>
        <v>.</v>
      </c>
      <c r="B186" t="s">
        <v>653</v>
      </c>
      <c r="C186" s="14">
        <v>0</v>
      </c>
    </row>
    <row r="187" spans="1:3" x14ac:dyDescent="0.35">
      <c r="A187" t="str">
        <f t="shared" si="3"/>
        <v>.</v>
      </c>
      <c r="B187" t="s">
        <v>653</v>
      </c>
      <c r="C187" s="14">
        <v>0</v>
      </c>
    </row>
    <row r="188" spans="1:3" x14ac:dyDescent="0.35">
      <c r="A188" t="str">
        <f t="shared" si="3"/>
        <v>247</v>
      </c>
      <c r="B188" t="s">
        <v>626</v>
      </c>
      <c r="C188" s="14">
        <v>0</v>
      </c>
    </row>
    <row r="189" spans="1:3" x14ac:dyDescent="0.35">
      <c r="A189" t="str">
        <f t="shared" si="3"/>
        <v>.</v>
      </c>
      <c r="B189" t="s">
        <v>653</v>
      </c>
      <c r="C189" s="14">
        <v>0</v>
      </c>
    </row>
    <row r="190" spans="1:3" x14ac:dyDescent="0.35">
      <c r="A190" t="str">
        <f t="shared" si="3"/>
        <v>.</v>
      </c>
      <c r="B190" t="s">
        <v>653</v>
      </c>
      <c r="C190" s="14"/>
    </row>
    <row r="191" spans="1:3" x14ac:dyDescent="0.35">
      <c r="A191" t="str">
        <f t="shared" si="3"/>
        <v>.</v>
      </c>
      <c r="B191" t="s">
        <v>653</v>
      </c>
      <c r="C191" s="14">
        <v>0</v>
      </c>
    </row>
    <row r="192" spans="1:3" x14ac:dyDescent="0.35">
      <c r="A192" t="str">
        <f t="shared" si="3"/>
        <v>.</v>
      </c>
      <c r="B192" t="s">
        <v>653</v>
      </c>
      <c r="C192" s="14"/>
    </row>
    <row r="193" spans="1:3" x14ac:dyDescent="0.35">
      <c r="A193" t="str">
        <f t="shared" si="3"/>
        <v>.</v>
      </c>
      <c r="B193" t="s">
        <v>653</v>
      </c>
      <c r="C193" s="14">
        <v>3964899.51</v>
      </c>
    </row>
    <row r="194" spans="1:3" x14ac:dyDescent="0.35">
      <c r="A194" t="str">
        <f t="shared" ref="A194:A233" si="4">+LEFT(B194,3)</f>
        <v>.</v>
      </c>
      <c r="B194" t="s">
        <v>653</v>
      </c>
      <c r="C194" s="14">
        <v>202780.48</v>
      </c>
    </row>
    <row r="195" spans="1:3" x14ac:dyDescent="0.35">
      <c r="A195" t="str">
        <f t="shared" si="4"/>
        <v>261</v>
      </c>
      <c r="B195" t="s">
        <v>627</v>
      </c>
      <c r="C195" s="14">
        <v>202780.48</v>
      </c>
    </row>
    <row r="196" spans="1:3" x14ac:dyDescent="0.35">
      <c r="A196" t="str">
        <f t="shared" si="4"/>
        <v>261</v>
      </c>
      <c r="B196" t="s">
        <v>628</v>
      </c>
      <c r="C196" s="14">
        <v>0</v>
      </c>
    </row>
    <row r="197" spans="1:3" x14ac:dyDescent="0.35">
      <c r="A197" t="str">
        <f t="shared" si="4"/>
        <v>261</v>
      </c>
      <c r="B197" t="s">
        <v>629</v>
      </c>
      <c r="C197" s="14">
        <v>0</v>
      </c>
    </row>
    <row r="198" spans="1:3" x14ac:dyDescent="0.35">
      <c r="A198" t="str">
        <f t="shared" si="4"/>
        <v>261</v>
      </c>
      <c r="B198" t="s">
        <v>630</v>
      </c>
      <c r="C198" s="14">
        <v>0</v>
      </c>
    </row>
    <row r="199" spans="1:3" x14ac:dyDescent="0.35">
      <c r="A199" t="str">
        <f t="shared" si="4"/>
        <v>261</v>
      </c>
      <c r="B199" t="s">
        <v>631</v>
      </c>
      <c r="C199" s="14">
        <v>0</v>
      </c>
    </row>
    <row r="200" spans="1:3" x14ac:dyDescent="0.35">
      <c r="A200" t="str">
        <f t="shared" si="4"/>
        <v>.</v>
      </c>
      <c r="B200" t="s">
        <v>653</v>
      </c>
      <c r="C200" s="14">
        <v>149280</v>
      </c>
    </row>
    <row r="201" spans="1:3" x14ac:dyDescent="0.35">
      <c r="A201" t="str">
        <f t="shared" si="4"/>
        <v>262</v>
      </c>
      <c r="B201" t="s">
        <v>632</v>
      </c>
      <c r="C201" s="14">
        <v>149280</v>
      </c>
    </row>
    <row r="202" spans="1:3" x14ac:dyDescent="0.35">
      <c r="A202" t="str">
        <f t="shared" si="4"/>
        <v>262</v>
      </c>
      <c r="B202" t="s">
        <v>633</v>
      </c>
      <c r="C202" s="14">
        <v>0</v>
      </c>
    </row>
    <row r="203" spans="1:3" x14ac:dyDescent="0.35">
      <c r="A203" t="str">
        <f t="shared" si="4"/>
        <v>262</v>
      </c>
      <c r="B203" t="s">
        <v>634</v>
      </c>
      <c r="C203" s="14">
        <v>0</v>
      </c>
    </row>
    <row r="204" spans="1:3" x14ac:dyDescent="0.35">
      <c r="A204" t="str">
        <f t="shared" si="4"/>
        <v>262</v>
      </c>
      <c r="B204" t="s">
        <v>635</v>
      </c>
      <c r="C204" s="14">
        <v>0</v>
      </c>
    </row>
    <row r="205" spans="1:3" x14ac:dyDescent="0.35">
      <c r="A205" t="str">
        <f t="shared" si="4"/>
        <v>.</v>
      </c>
      <c r="B205" t="s">
        <v>653</v>
      </c>
      <c r="C205" s="14">
        <v>18389</v>
      </c>
    </row>
    <row r="206" spans="1:3" x14ac:dyDescent="0.35">
      <c r="A206" t="str">
        <f t="shared" si="4"/>
        <v>263</v>
      </c>
      <c r="B206" t="s">
        <v>636</v>
      </c>
      <c r="C206" s="14">
        <v>18389</v>
      </c>
    </row>
    <row r="207" spans="1:3" x14ac:dyDescent="0.35">
      <c r="A207" t="str">
        <f t="shared" si="4"/>
        <v>263</v>
      </c>
      <c r="B207" t="s">
        <v>637</v>
      </c>
      <c r="C207" s="14">
        <v>0</v>
      </c>
    </row>
    <row r="208" spans="1:3" x14ac:dyDescent="0.35">
      <c r="A208" t="str">
        <f t="shared" si="4"/>
        <v>.</v>
      </c>
      <c r="B208" t="s">
        <v>653</v>
      </c>
      <c r="C208" s="14">
        <v>0</v>
      </c>
    </row>
    <row r="209" spans="1:3" x14ac:dyDescent="0.35">
      <c r="A209" t="str">
        <f t="shared" si="4"/>
        <v>264</v>
      </c>
      <c r="B209" t="s">
        <v>638</v>
      </c>
      <c r="C209" s="14">
        <v>0</v>
      </c>
    </row>
    <row r="210" spans="1:3" x14ac:dyDescent="0.35">
      <c r="A210" t="str">
        <f t="shared" si="4"/>
        <v>264</v>
      </c>
      <c r="B210" t="s">
        <v>639</v>
      </c>
      <c r="C210" s="14">
        <v>0</v>
      </c>
    </row>
    <row r="211" spans="1:3" x14ac:dyDescent="0.35">
      <c r="A211" t="str">
        <f t="shared" si="4"/>
        <v>264</v>
      </c>
      <c r="B211" t="s">
        <v>640</v>
      </c>
      <c r="C211" s="14">
        <v>0</v>
      </c>
    </row>
    <row r="212" spans="1:3" x14ac:dyDescent="0.35">
      <c r="A212" t="str">
        <f t="shared" si="4"/>
        <v>.</v>
      </c>
      <c r="B212" t="s">
        <v>653</v>
      </c>
      <c r="C212" s="14">
        <v>116195.00999999998</v>
      </c>
    </row>
    <row r="213" spans="1:3" x14ac:dyDescent="0.35">
      <c r="A213" t="str">
        <f t="shared" si="4"/>
        <v>265</v>
      </c>
      <c r="B213" t="s">
        <v>641</v>
      </c>
      <c r="C213" s="14">
        <v>0</v>
      </c>
    </row>
    <row r="214" spans="1:3" x14ac:dyDescent="0.35">
      <c r="A214" t="str">
        <f t="shared" si="4"/>
        <v>265</v>
      </c>
      <c r="B214" t="s">
        <v>642</v>
      </c>
      <c r="C214" s="14">
        <v>0</v>
      </c>
    </row>
    <row r="215" spans="1:3" x14ac:dyDescent="0.35">
      <c r="A215" t="str">
        <f t="shared" si="4"/>
        <v>265</v>
      </c>
      <c r="B215" t="s">
        <v>643</v>
      </c>
      <c r="C215" s="14">
        <v>0</v>
      </c>
    </row>
    <row r="216" spans="1:3" x14ac:dyDescent="0.35">
      <c r="A216" t="str">
        <f t="shared" si="4"/>
        <v>265</v>
      </c>
      <c r="B216" t="s">
        <v>644</v>
      </c>
      <c r="C216" s="14">
        <v>0</v>
      </c>
    </row>
    <row r="217" spans="1:3" x14ac:dyDescent="0.35">
      <c r="A217" t="str">
        <f t="shared" si="4"/>
        <v>265</v>
      </c>
      <c r="B217" t="s">
        <v>645</v>
      </c>
      <c r="C217" s="14">
        <v>116195.00999999998</v>
      </c>
    </row>
    <row r="218" spans="1:3" x14ac:dyDescent="0.35">
      <c r="A218" t="str">
        <f t="shared" si="4"/>
        <v>265</v>
      </c>
      <c r="B218" t="s">
        <v>646</v>
      </c>
      <c r="C218" s="14">
        <v>2.2737367544323206E-13</v>
      </c>
    </row>
    <row r="219" spans="1:3" x14ac:dyDescent="0.35">
      <c r="A219" t="str">
        <f t="shared" si="4"/>
        <v>265</v>
      </c>
      <c r="B219" t="s">
        <v>647</v>
      </c>
      <c r="C219" s="14">
        <v>0</v>
      </c>
    </row>
    <row r="220" spans="1:3" x14ac:dyDescent="0.35">
      <c r="A220" t="str">
        <f t="shared" si="4"/>
        <v>.</v>
      </c>
      <c r="B220" t="s">
        <v>653</v>
      </c>
      <c r="C220" s="14">
        <v>0</v>
      </c>
    </row>
    <row r="221" spans="1:3" x14ac:dyDescent="0.35">
      <c r="A221" t="str">
        <f t="shared" si="4"/>
        <v>266</v>
      </c>
      <c r="B221" t="s">
        <v>648</v>
      </c>
      <c r="C221" s="14">
        <v>0</v>
      </c>
    </row>
    <row r="222" spans="1:3" x14ac:dyDescent="0.35">
      <c r="A222" t="str">
        <f t="shared" si="4"/>
        <v>266</v>
      </c>
      <c r="B222" t="s">
        <v>649</v>
      </c>
      <c r="C222" s="14">
        <v>0</v>
      </c>
    </row>
    <row r="223" spans="1:3" x14ac:dyDescent="0.35">
      <c r="A223" t="str">
        <f t="shared" si="4"/>
        <v>.</v>
      </c>
      <c r="B223" t="s">
        <v>653</v>
      </c>
      <c r="C223" s="14">
        <v>0</v>
      </c>
    </row>
    <row r="224" spans="1:3" x14ac:dyDescent="0.35">
      <c r="A224" t="str">
        <f t="shared" si="4"/>
        <v>.</v>
      </c>
      <c r="B224" t="s">
        <v>653</v>
      </c>
      <c r="C224" s="14">
        <v>3478255.02</v>
      </c>
    </row>
    <row r="225" spans="1:3" x14ac:dyDescent="0.35">
      <c r="A225" t="str">
        <f t="shared" si="4"/>
        <v>268</v>
      </c>
      <c r="B225" t="s">
        <v>650</v>
      </c>
      <c r="C225" s="14">
        <v>3478255.02</v>
      </c>
    </row>
    <row r="226" spans="1:3" x14ac:dyDescent="0.35">
      <c r="A226" t="str">
        <f t="shared" si="4"/>
        <v>268</v>
      </c>
      <c r="B226" t="s">
        <v>651</v>
      </c>
      <c r="C226" s="14">
        <v>0</v>
      </c>
    </row>
    <row r="227" spans="1:3" x14ac:dyDescent="0.35">
      <c r="A227" t="str">
        <f t="shared" si="4"/>
        <v>.</v>
      </c>
      <c r="B227" t="s">
        <v>653</v>
      </c>
      <c r="C227" s="14">
        <v>0</v>
      </c>
    </row>
    <row r="228" spans="1:3" x14ac:dyDescent="0.35">
      <c r="A228" t="str">
        <f t="shared" si="4"/>
        <v>.</v>
      </c>
      <c r="B228" t="s">
        <v>653</v>
      </c>
      <c r="C228" s="14"/>
    </row>
    <row r="229" spans="1:3" x14ac:dyDescent="0.35">
      <c r="A229" t="str">
        <f t="shared" si="4"/>
        <v>.</v>
      </c>
      <c r="B229" t="s">
        <v>653</v>
      </c>
      <c r="C229" s="14">
        <v>0</v>
      </c>
    </row>
    <row r="230" spans="1:3" x14ac:dyDescent="0.35">
      <c r="A230" t="str">
        <f t="shared" si="4"/>
        <v>.</v>
      </c>
      <c r="B230" t="s">
        <v>653</v>
      </c>
      <c r="C230" s="14">
        <v>0</v>
      </c>
    </row>
    <row r="231" spans="1:3" x14ac:dyDescent="0.35">
      <c r="A231" t="str">
        <f t="shared" si="4"/>
        <v>271</v>
      </c>
      <c r="B231">
        <v>271201</v>
      </c>
      <c r="C231" s="14">
        <v>0</v>
      </c>
    </row>
    <row r="232" spans="1:3" x14ac:dyDescent="0.35">
      <c r="A232" t="str">
        <f t="shared" si="4"/>
        <v>.</v>
      </c>
      <c r="B232" t="s">
        <v>653</v>
      </c>
      <c r="C232" s="14"/>
    </row>
    <row r="233" spans="1:3" x14ac:dyDescent="0.35">
      <c r="A233" t="str">
        <f t="shared" si="4"/>
        <v/>
      </c>
      <c r="C233" s="14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53125" defaultRowHeight="14.5" x14ac:dyDescent="0.35"/>
  <cols>
    <col min="1" max="1" width="8.453125" bestFit="1" customWidth="1"/>
    <col min="2" max="2" width="30.1796875" bestFit="1" customWidth="1"/>
    <col min="3" max="3" width="14.54296875" style="202" bestFit="1" customWidth="1"/>
    <col min="5" max="5" width="12.81640625" bestFit="1" customWidth="1"/>
    <col min="6" max="6" width="13.81640625" style="14" bestFit="1" customWidth="1"/>
    <col min="7" max="7" width="12.54296875" bestFit="1" customWidth="1"/>
    <col min="8" max="8" width="13.453125" bestFit="1" customWidth="1"/>
    <col min="12" max="12" width="20.81640625" bestFit="1" customWidth="1"/>
    <col min="13" max="13" width="15.453125" bestFit="1" customWidth="1"/>
    <col min="14" max="14" width="14.81640625" bestFit="1" customWidth="1"/>
    <col min="17" max="17" width="14.81640625" bestFit="1" customWidth="1"/>
  </cols>
  <sheetData>
    <row r="1" spans="1:17" x14ac:dyDescent="0.35">
      <c r="A1" s="19" t="s">
        <v>86</v>
      </c>
      <c r="B1" s="19" t="s">
        <v>85</v>
      </c>
      <c r="C1" s="203" t="s">
        <v>400</v>
      </c>
    </row>
    <row r="2" spans="1:17" x14ac:dyDescent="0.35">
      <c r="A2" t="str">
        <f t="shared" ref="A2:A65" si="0">+LEFT(B2,3)</f>
        <v>.</v>
      </c>
      <c r="B2" t="s">
        <v>653</v>
      </c>
      <c r="C2">
        <v>685544131.00000012</v>
      </c>
    </row>
    <row r="3" spans="1:17" x14ac:dyDescent="0.35">
      <c r="A3" t="str">
        <f t="shared" si="0"/>
        <v>.</v>
      </c>
      <c r="B3" t="s">
        <v>653</v>
      </c>
      <c r="C3" s="14">
        <v>615047036.72000003</v>
      </c>
      <c r="M3" t="s">
        <v>659</v>
      </c>
      <c r="N3" s="31">
        <v>238362254.42000002</v>
      </c>
      <c r="P3" t="s">
        <v>662</v>
      </c>
      <c r="Q3" s="31">
        <v>685544131.00000012</v>
      </c>
    </row>
    <row r="4" spans="1:17" x14ac:dyDescent="0.3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401</v>
      </c>
      <c r="M4" t="s">
        <v>660</v>
      </c>
      <c r="N4" s="31">
        <f>+'P2 Presupuesto Aprobado-Ejec '!G82</f>
        <v>238362254.42000002</v>
      </c>
      <c r="P4" t="s">
        <v>660</v>
      </c>
      <c r="Q4" s="31" t="e">
        <f>+#REF!</f>
        <v>#REF!</v>
      </c>
    </row>
    <row r="5" spans="1:17" x14ac:dyDescent="0.35">
      <c r="A5" t="str">
        <f t="shared" si="0"/>
        <v>.</v>
      </c>
      <c r="B5" t="s">
        <v>653</v>
      </c>
      <c r="C5" s="14">
        <v>69542331.339999989</v>
      </c>
      <c r="E5" s="22" t="s">
        <v>653</v>
      </c>
      <c r="F5" s="15">
        <v>2301075691.6800003</v>
      </c>
      <c r="M5" t="s">
        <v>661</v>
      </c>
      <c r="N5" s="31">
        <f>+N4-N3</f>
        <v>0</v>
      </c>
      <c r="P5" t="s">
        <v>661</v>
      </c>
      <c r="Q5" s="31" t="e">
        <f>+Q4-Q3</f>
        <v>#REF!</v>
      </c>
    </row>
    <row r="6" spans="1:17" x14ac:dyDescent="0.35">
      <c r="A6" t="str">
        <f t="shared" si="0"/>
        <v>161</v>
      </c>
      <c r="B6" t="s">
        <v>496</v>
      </c>
      <c r="C6" s="14">
        <v>69542331.339999989</v>
      </c>
      <c r="E6" s="22" t="s">
        <v>407</v>
      </c>
      <c r="F6" s="15">
        <v>615047036.72000003</v>
      </c>
      <c r="G6">
        <f>+SUMIF('P2 Presupuesto Aprobado-Ejec '!A:A,E6,'P2 Presupuesto Aprobado-Ejec '!G:G)</f>
        <v>0</v>
      </c>
      <c r="H6" s="15">
        <f t="shared" ref="H6:H8" si="1">+G6-F6</f>
        <v>-615047036.72000003</v>
      </c>
    </row>
    <row r="7" spans="1:17" x14ac:dyDescent="0.35">
      <c r="A7" t="str">
        <f t="shared" si="0"/>
        <v>.</v>
      </c>
      <c r="B7" t="s">
        <v>653</v>
      </c>
      <c r="C7" s="14">
        <v>954762.94000000006</v>
      </c>
      <c r="E7" s="22" t="s">
        <v>408</v>
      </c>
      <c r="F7" s="15">
        <v>69542331.339999989</v>
      </c>
      <c r="G7">
        <f>+SUMIF('P2 Presupuesto Aprobado-Ejec '!A:A,E7,'P2 Presupuesto Aprobado-Ejec '!G:G)</f>
        <v>0</v>
      </c>
      <c r="H7" s="15">
        <f t="shared" si="1"/>
        <v>-69542331.339999989</v>
      </c>
    </row>
    <row r="8" spans="1:17" x14ac:dyDescent="0.35">
      <c r="A8" t="str">
        <f t="shared" si="0"/>
        <v>164</v>
      </c>
      <c r="B8" t="s">
        <v>497</v>
      </c>
      <c r="C8" s="14">
        <v>0</v>
      </c>
      <c r="E8" s="22" t="s">
        <v>409</v>
      </c>
      <c r="F8" s="15">
        <v>954762.94000000006</v>
      </c>
      <c r="G8">
        <f>+SUMIF('P2 Presupuesto Aprobado-Ejec '!A:A,E8,'P2 Presupuesto Aprobado-Ejec '!G:G)</f>
        <v>0</v>
      </c>
      <c r="H8" s="15">
        <f t="shared" si="1"/>
        <v>-954762.94000000006</v>
      </c>
    </row>
    <row r="9" spans="1:17" x14ac:dyDescent="0.35">
      <c r="A9" t="str">
        <f t="shared" si="0"/>
        <v>164</v>
      </c>
      <c r="B9" t="s">
        <v>498</v>
      </c>
      <c r="C9" s="14">
        <v>954762.94000000006</v>
      </c>
      <c r="E9" s="22" t="s">
        <v>410</v>
      </c>
      <c r="F9" s="15">
        <v>126614612.13</v>
      </c>
      <c r="G9">
        <f>+SUMIF('P2 Presupuesto Aprobado-Ejec '!A:A,E9,'P2 Presupuesto Aprobado-Ejec '!G:G)</f>
        <v>126614612.13</v>
      </c>
      <c r="H9" s="15">
        <f t="shared" ref="H9:H42" si="2">+G9-F9</f>
        <v>0</v>
      </c>
    </row>
    <row r="10" spans="1:17" x14ac:dyDescent="0.35">
      <c r="A10" t="str">
        <f t="shared" si="0"/>
        <v>.</v>
      </c>
      <c r="B10" t="s">
        <v>653</v>
      </c>
      <c r="C10" s="14"/>
      <c r="E10" s="22" t="s">
        <v>411</v>
      </c>
      <c r="F10" s="15">
        <v>20790549.920000006</v>
      </c>
      <c r="G10">
        <f>+SUMIF('P2 Presupuesto Aprobado-Ejec '!A:A,E10,'P2 Presupuesto Aprobado-Ejec '!G:G)</f>
        <v>20790549.920000006</v>
      </c>
      <c r="H10" s="15">
        <f t="shared" si="2"/>
        <v>0</v>
      </c>
      <c r="L10" s="468" t="s">
        <v>385</v>
      </c>
      <c r="M10" s="468"/>
      <c r="O10" s="469" t="s">
        <v>443</v>
      </c>
      <c r="P10" s="30" t="s">
        <v>444</v>
      </c>
      <c r="Q10" s="402">
        <v>2215397</v>
      </c>
    </row>
    <row r="11" spans="1:17" x14ac:dyDescent="0.35">
      <c r="A11" t="str">
        <f t="shared" si="0"/>
        <v>.</v>
      </c>
      <c r="B11" t="s">
        <v>653</v>
      </c>
      <c r="C11" s="14">
        <v>232496857.42000002</v>
      </c>
      <c r="E11" s="22" t="s">
        <v>412</v>
      </c>
      <c r="F11" s="15">
        <v>2084455.51</v>
      </c>
      <c r="G11">
        <f>+SUMIF('P2 Presupuesto Aprobado-Ejec '!A:A,E11,'P2 Presupuesto Aprobado-Ejec '!G:G)</f>
        <v>2084455.51</v>
      </c>
      <c r="H11" s="15">
        <f t="shared" si="2"/>
        <v>0</v>
      </c>
      <c r="L11" s="205"/>
      <c r="M11" s="402"/>
      <c r="O11" s="469"/>
      <c r="P11" s="30" t="s">
        <v>445</v>
      </c>
      <c r="Q11" s="402">
        <v>3650000</v>
      </c>
    </row>
    <row r="12" spans="1:17" x14ac:dyDescent="0.35">
      <c r="A12" t="str">
        <f t="shared" si="0"/>
        <v>.</v>
      </c>
      <c r="B12" t="s">
        <v>653</v>
      </c>
      <c r="C12" s="14"/>
      <c r="E12" s="22" t="s">
        <v>413</v>
      </c>
      <c r="F12" s="15">
        <v>9602836.0800000019</v>
      </c>
      <c r="G12">
        <f>+SUMIF('P2 Presupuesto Aprobado-Ejec '!A:A,E12,'P2 Presupuesto Aprobado-Ejec '!G:G)</f>
        <v>9602836.0800000019</v>
      </c>
      <c r="H12" s="15">
        <f t="shared" si="2"/>
        <v>0</v>
      </c>
      <c r="L12" s="205"/>
      <c r="M12" s="403">
        <f>+Q10+Q11</f>
        <v>5865397</v>
      </c>
    </row>
    <row r="13" spans="1:17" x14ac:dyDescent="0.35">
      <c r="A13" t="str">
        <f t="shared" si="0"/>
        <v>.</v>
      </c>
      <c r="B13" t="s">
        <v>653</v>
      </c>
      <c r="C13" s="14">
        <v>173735110.92000002</v>
      </c>
      <c r="E13" s="22" t="s">
        <v>414</v>
      </c>
      <c r="F13" s="15">
        <v>14642657.279999999</v>
      </c>
      <c r="G13">
        <f>+SUMIF('P2 Presupuesto Aprobado-Ejec '!A:A,E13,'P2 Presupuesto Aprobado-Ejec '!G:G)</f>
        <v>14642657.279999999</v>
      </c>
      <c r="H13" s="15">
        <f t="shared" si="2"/>
        <v>0</v>
      </c>
      <c r="M13" s="202"/>
    </row>
    <row r="14" spans="1:17" x14ac:dyDescent="0.35">
      <c r="A14" t="str">
        <f t="shared" si="0"/>
        <v>.</v>
      </c>
      <c r="B14" t="s">
        <v>653</v>
      </c>
      <c r="C14" s="14">
        <v>126614612.13</v>
      </c>
      <c r="E14" s="22" t="s">
        <v>415</v>
      </c>
      <c r="F14" s="15">
        <v>4237235.47</v>
      </c>
      <c r="G14">
        <f>+SUMIF('P2 Presupuesto Aprobado-Ejec '!A:A,E14,'P2 Presupuesto Aprobado-Ejec '!G:G)</f>
        <v>4237235.47</v>
      </c>
      <c r="H14" s="15">
        <f t="shared" si="2"/>
        <v>0</v>
      </c>
      <c r="M14" s="202"/>
    </row>
    <row r="15" spans="1:17" x14ac:dyDescent="0.35">
      <c r="A15" t="str">
        <f t="shared" si="0"/>
        <v>211</v>
      </c>
      <c r="B15" t="s">
        <v>499</v>
      </c>
      <c r="C15" s="14">
        <v>105464726.79000001</v>
      </c>
      <c r="E15" s="22" t="s">
        <v>416</v>
      </c>
      <c r="F15" s="15">
        <v>1043292.96</v>
      </c>
      <c r="G15">
        <f>+SUMIF('P2 Presupuesto Aprobado-Ejec '!A:A,E15,'P2 Presupuesto Aprobado-Ejec '!G:G)</f>
        <v>1043292.96</v>
      </c>
      <c r="H15" s="15">
        <f t="shared" si="2"/>
        <v>0</v>
      </c>
      <c r="M15" s="202"/>
    </row>
    <row r="16" spans="1:17" x14ac:dyDescent="0.35">
      <c r="A16" t="str">
        <f t="shared" si="0"/>
        <v>211</v>
      </c>
      <c r="B16" t="s">
        <v>500</v>
      </c>
      <c r="C16" s="14">
        <v>2163635.9600000004</v>
      </c>
      <c r="E16" s="22" t="s">
        <v>417</v>
      </c>
      <c r="F16" s="15">
        <v>3569806.8000000003</v>
      </c>
      <c r="G16">
        <f>+SUMIF('P2 Presupuesto Aprobado-Ejec '!A:A,E16,'P2 Presupuesto Aprobado-Ejec '!G:G)</f>
        <v>3569806.8000000003</v>
      </c>
      <c r="H16" s="15">
        <f t="shared" si="2"/>
        <v>0</v>
      </c>
      <c r="M16" s="202"/>
    </row>
    <row r="17" spans="1:13" x14ac:dyDescent="0.35">
      <c r="A17" t="str">
        <f t="shared" si="0"/>
        <v>211</v>
      </c>
      <c r="B17" t="s">
        <v>501</v>
      </c>
      <c r="C17" s="14">
        <v>132908.66</v>
      </c>
      <c r="E17" s="22" t="s">
        <v>418</v>
      </c>
      <c r="F17" s="15">
        <v>509967.16</v>
      </c>
      <c r="G17">
        <f>+SUMIF('P2 Presupuesto Aprobado-Ejec '!A:A,E17,'P2 Presupuesto Aprobado-Ejec '!G:G)</f>
        <v>509967.16</v>
      </c>
      <c r="H17" s="15">
        <f t="shared" si="2"/>
        <v>0</v>
      </c>
      <c r="M17" s="202"/>
    </row>
    <row r="18" spans="1:13" x14ac:dyDescent="0.35">
      <c r="A18" t="str">
        <f t="shared" si="0"/>
        <v>211</v>
      </c>
      <c r="B18" t="s">
        <v>502</v>
      </c>
      <c r="C18" s="14">
        <v>7572417.5099999998</v>
      </c>
      <c r="E18" s="22" t="s">
        <v>419</v>
      </c>
      <c r="F18" s="15">
        <v>2053664.5199999998</v>
      </c>
      <c r="G18">
        <f>+SUMIF('P2 Presupuesto Aprobado-Ejec '!A:A,E18,'P2 Presupuesto Aprobado-Ejec '!G:G)</f>
        <v>2053664.5199999998</v>
      </c>
      <c r="H18" s="15">
        <f t="shared" si="2"/>
        <v>0</v>
      </c>
      <c r="M18" s="202"/>
    </row>
    <row r="19" spans="1:13" x14ac:dyDescent="0.35">
      <c r="A19" t="str">
        <f t="shared" si="0"/>
        <v>211</v>
      </c>
      <c r="B19" t="s">
        <v>502</v>
      </c>
      <c r="C19" s="14">
        <v>2100034.16</v>
      </c>
      <c r="E19" s="22" t="s">
        <v>420</v>
      </c>
      <c r="F19" s="15">
        <v>6058156.7299999995</v>
      </c>
      <c r="G19">
        <f>+SUMIF('P2 Presupuesto Aprobado-Ejec '!A:A,E19,'P2 Presupuesto Aprobado-Ejec '!G:G)</f>
        <v>6058156.7299999995</v>
      </c>
      <c r="H19" s="15">
        <f t="shared" si="2"/>
        <v>0</v>
      </c>
    </row>
    <row r="20" spans="1:13" x14ac:dyDescent="0.35">
      <c r="A20" t="str">
        <f t="shared" si="0"/>
        <v>211</v>
      </c>
      <c r="B20" t="s">
        <v>502</v>
      </c>
      <c r="C20" s="14">
        <v>0</v>
      </c>
      <c r="E20" s="22" t="s">
        <v>421</v>
      </c>
      <c r="F20" s="15">
        <v>397849.08</v>
      </c>
      <c r="G20">
        <f>+SUMIF('P2 Presupuesto Aprobado-Ejec '!A:A,E20,'P2 Presupuesto Aprobado-Ejec '!G:G)</f>
        <v>397849.08</v>
      </c>
      <c r="H20" s="15">
        <f t="shared" si="2"/>
        <v>0</v>
      </c>
    </row>
    <row r="21" spans="1:13" x14ac:dyDescent="0.35">
      <c r="A21" t="str">
        <f t="shared" si="0"/>
        <v>211</v>
      </c>
      <c r="B21" t="s">
        <v>503</v>
      </c>
      <c r="C21" s="14">
        <v>386781.38</v>
      </c>
      <c r="E21" s="22" t="s">
        <v>422</v>
      </c>
      <c r="F21" s="15">
        <v>5099956.18</v>
      </c>
      <c r="G21">
        <f>+SUMIF('P2 Presupuesto Aprobado-Ejec '!A:A,E21,'P2 Presupuesto Aprobado-Ejec '!G:G)</f>
        <v>5099956.18</v>
      </c>
      <c r="H21" s="15">
        <f t="shared" si="2"/>
        <v>0</v>
      </c>
    </row>
    <row r="22" spans="1:13" x14ac:dyDescent="0.35">
      <c r="A22" t="str">
        <f t="shared" si="0"/>
        <v>211</v>
      </c>
      <c r="B22" t="s">
        <v>504</v>
      </c>
      <c r="C22" s="14">
        <v>8794107.6700000018</v>
      </c>
      <c r="E22" s="22" t="s">
        <v>423</v>
      </c>
      <c r="F22" s="15">
        <v>372029</v>
      </c>
      <c r="G22">
        <f>+SUMIF('P2 Presupuesto Aprobado-Ejec '!A:A,E22,'P2 Presupuesto Aprobado-Ejec '!G:G)</f>
        <v>372029</v>
      </c>
      <c r="H22" s="15">
        <f t="shared" si="2"/>
        <v>0</v>
      </c>
    </row>
    <row r="23" spans="1:13" x14ac:dyDescent="0.35">
      <c r="A23" t="str">
        <f t="shared" si="0"/>
        <v>.</v>
      </c>
      <c r="B23" t="s">
        <v>653</v>
      </c>
      <c r="C23" s="14">
        <v>20790549.920000006</v>
      </c>
      <c r="E23" s="22" t="s">
        <v>424</v>
      </c>
      <c r="F23" s="15">
        <v>1584523.3400000017</v>
      </c>
      <c r="G23">
        <f>+SUMIF('P2 Presupuesto Aprobado-Ejec '!A:A,E23,'P2 Presupuesto Aprobado-Ejec '!G:G)</f>
        <v>1584523.3400000017</v>
      </c>
      <c r="H23" s="15">
        <f t="shared" si="2"/>
        <v>0</v>
      </c>
    </row>
    <row r="24" spans="1:13" x14ac:dyDescent="0.35">
      <c r="A24" t="str">
        <f t="shared" si="0"/>
        <v>212</v>
      </c>
      <c r="B24" t="s">
        <v>505</v>
      </c>
      <c r="C24" s="14">
        <v>10875186.890000002</v>
      </c>
      <c r="E24" s="22" t="s">
        <v>425</v>
      </c>
      <c r="F24" s="15">
        <v>0</v>
      </c>
      <c r="G24">
        <f>+SUMIF('P2 Presupuesto Aprobado-Ejec '!A:A,E24,'P2 Presupuesto Aprobado-Ejec '!G:G)</f>
        <v>0</v>
      </c>
      <c r="H24" s="15">
        <f t="shared" si="2"/>
        <v>0</v>
      </c>
    </row>
    <row r="25" spans="1:13" x14ac:dyDescent="0.35">
      <c r="A25" t="str">
        <f t="shared" si="0"/>
        <v>212</v>
      </c>
      <c r="B25" t="s">
        <v>506</v>
      </c>
      <c r="C25" s="14">
        <v>9011787.6600000001</v>
      </c>
      <c r="E25" s="22" t="s">
        <v>426</v>
      </c>
      <c r="F25" s="15">
        <v>25999.999999999996</v>
      </c>
      <c r="G25">
        <f>+SUMIF('P2 Presupuesto Aprobado-Ejec '!A:A,E25,'P2 Presupuesto Aprobado-Ejec '!G:G)</f>
        <v>25999.999999999996</v>
      </c>
      <c r="H25" s="15">
        <f t="shared" si="2"/>
        <v>0</v>
      </c>
    </row>
    <row r="26" spans="1:13" x14ac:dyDescent="0.35">
      <c r="A26" t="str">
        <f t="shared" si="0"/>
        <v>212</v>
      </c>
      <c r="B26" t="s">
        <v>506</v>
      </c>
      <c r="C26" s="14">
        <v>903575.37</v>
      </c>
      <c r="E26" s="22" t="s">
        <v>427</v>
      </c>
      <c r="F26" s="15">
        <v>0</v>
      </c>
      <c r="G26">
        <f>+SUMIF('P2 Presupuesto Aprobado-Ejec '!A:A,E26,'P2 Presupuesto Aprobado-Ejec '!G:G)</f>
        <v>0</v>
      </c>
      <c r="H26" s="15">
        <f t="shared" si="2"/>
        <v>0</v>
      </c>
    </row>
    <row r="27" spans="1:13" x14ac:dyDescent="0.35">
      <c r="A27" t="str">
        <f t="shared" si="0"/>
        <v>212</v>
      </c>
      <c r="B27" t="s">
        <v>507</v>
      </c>
      <c r="C27" s="14">
        <v>0</v>
      </c>
      <c r="E27" s="22" t="s">
        <v>428</v>
      </c>
      <c r="F27" s="15">
        <v>0</v>
      </c>
      <c r="G27">
        <f>+SUMIF('P2 Presupuesto Aprobado-Ejec '!A:A,E27,'P2 Presupuesto Aprobado-Ejec '!G:G)</f>
        <v>0</v>
      </c>
      <c r="H27" s="15">
        <f t="shared" si="2"/>
        <v>0</v>
      </c>
    </row>
    <row r="28" spans="1:13" x14ac:dyDescent="0.35">
      <c r="A28" t="str">
        <f t="shared" si="0"/>
        <v>.</v>
      </c>
      <c r="B28" t="s">
        <v>653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'!G:G)</f>
        <v>0</v>
      </c>
      <c r="H28" s="15">
        <f t="shared" si="2"/>
        <v>0</v>
      </c>
    </row>
    <row r="29" spans="1:13" x14ac:dyDescent="0.35">
      <c r="A29" t="str">
        <f t="shared" si="0"/>
        <v>213</v>
      </c>
      <c r="B29" t="s">
        <v>508</v>
      </c>
      <c r="C29" s="14">
        <v>2084455.51</v>
      </c>
      <c r="E29" s="22" t="s">
        <v>430</v>
      </c>
      <c r="F29" s="15">
        <v>226884.40000000002</v>
      </c>
      <c r="G29">
        <f>+SUMIF('P2 Presupuesto Aprobado-Ejec '!A:A,E29,'P2 Presupuesto Aprobado-Ejec '!G:G)</f>
        <v>226884.40000000002</v>
      </c>
      <c r="H29" s="15">
        <f t="shared" si="2"/>
        <v>0</v>
      </c>
    </row>
    <row r="30" spans="1:13" x14ac:dyDescent="0.35">
      <c r="A30" t="str">
        <f t="shared" si="0"/>
        <v>.</v>
      </c>
      <c r="B30" t="s">
        <v>653</v>
      </c>
      <c r="C30" s="14">
        <v>9602836.0800000019</v>
      </c>
      <c r="E30" s="22" t="s">
        <v>431</v>
      </c>
      <c r="F30" s="15">
        <v>529021.73</v>
      </c>
      <c r="G30">
        <f>+SUMIF('P2 Presupuesto Aprobado-Ejec '!A:A,E30,'P2 Presupuesto Aprobado-Ejec '!G:G)</f>
        <v>529021.73</v>
      </c>
      <c r="H30" s="15">
        <f t="shared" si="2"/>
        <v>0</v>
      </c>
    </row>
    <row r="31" spans="1:13" x14ac:dyDescent="0.35">
      <c r="A31" t="str">
        <f t="shared" si="0"/>
        <v>214</v>
      </c>
      <c r="B31" t="s">
        <v>509</v>
      </c>
      <c r="C31" s="14">
        <v>0</v>
      </c>
      <c r="E31" s="22" t="s">
        <v>432</v>
      </c>
      <c r="F31" s="15">
        <v>24537543.650000002</v>
      </c>
      <c r="G31">
        <f>+SUMIF('P2 Presupuesto Aprobado-Ejec '!A:A,E31,'P2 Presupuesto Aprobado-Ejec '!G:G)</f>
        <v>24537543.650000002</v>
      </c>
      <c r="H31" s="15">
        <f t="shared" si="2"/>
        <v>0</v>
      </c>
    </row>
    <row r="32" spans="1:13" x14ac:dyDescent="0.35">
      <c r="A32" t="str">
        <f t="shared" si="0"/>
        <v>214</v>
      </c>
      <c r="B32" t="s">
        <v>510</v>
      </c>
      <c r="C32" s="14">
        <v>701029.75</v>
      </c>
      <c r="E32" s="22" t="s">
        <v>433</v>
      </c>
      <c r="F32" s="15">
        <v>2011073</v>
      </c>
      <c r="G32">
        <f>+SUMIF('P2 Presupuesto Aprobado-Ejec '!A:A,E32,'P2 Presupuesto Aprobado-Ejec '!G:G)</f>
        <v>2011073</v>
      </c>
      <c r="H32" s="15">
        <f t="shared" si="2"/>
        <v>0</v>
      </c>
    </row>
    <row r="33" spans="1:8" x14ac:dyDescent="0.35">
      <c r="A33" t="str">
        <f t="shared" si="0"/>
        <v>214</v>
      </c>
      <c r="B33" t="s">
        <v>511</v>
      </c>
      <c r="C33" s="14">
        <v>7894344.71</v>
      </c>
      <c r="E33" s="22" t="s">
        <v>652</v>
      </c>
      <c r="F33" s="15">
        <v>0</v>
      </c>
      <c r="G33">
        <f>+SUMIF('P2 Presupuesto Aprobado-Ejec '!A:A,E33,'P2 Presupuesto Aprobado-Ejec '!G:G)</f>
        <v>0</v>
      </c>
      <c r="H33" s="15">
        <f t="shared" si="2"/>
        <v>0</v>
      </c>
    </row>
    <row r="34" spans="1:8" x14ac:dyDescent="0.35">
      <c r="A34" t="str">
        <f t="shared" si="0"/>
        <v>214</v>
      </c>
      <c r="B34" t="s">
        <v>511</v>
      </c>
      <c r="C34" s="14">
        <v>265817.32</v>
      </c>
      <c r="E34" s="22" t="s">
        <v>434</v>
      </c>
      <c r="F34" s="15">
        <v>580263.30000000005</v>
      </c>
      <c r="G34">
        <f>+SUMIF('P2 Presupuesto Aprobado-Ejec '!A:A,E34,'P2 Presupuesto Aprobado-Ejec '!G:G)</f>
        <v>580263.30000000005</v>
      </c>
      <c r="H34" s="15">
        <f t="shared" si="2"/>
        <v>0</v>
      </c>
    </row>
    <row r="35" spans="1:8" x14ac:dyDescent="0.35">
      <c r="A35" t="str">
        <f t="shared" si="0"/>
        <v>214</v>
      </c>
      <c r="B35" t="s">
        <v>511</v>
      </c>
      <c r="C35" s="14">
        <v>705644.3</v>
      </c>
      <c r="E35" s="22" t="s">
        <v>435</v>
      </c>
      <c r="F35" s="15">
        <v>226321.1999999999</v>
      </c>
      <c r="G35">
        <f>+SUMIF('P2 Presupuesto Aprobado-Ejec '!A:A,E35,'P2 Presupuesto Aprobado-Ejec '!G:G)</f>
        <v>226321.1999999999</v>
      </c>
      <c r="H35" s="15">
        <f t="shared" si="2"/>
        <v>0</v>
      </c>
    </row>
    <row r="36" spans="1:8" x14ac:dyDescent="0.35">
      <c r="A36" t="str">
        <f t="shared" si="0"/>
        <v>214</v>
      </c>
      <c r="B36" t="s">
        <v>511</v>
      </c>
      <c r="C36" s="14">
        <v>21000</v>
      </c>
      <c r="E36" s="22" t="s">
        <v>436</v>
      </c>
      <c r="F36" s="15">
        <v>147222</v>
      </c>
      <c r="G36">
        <f>+SUMIF('P2 Presupuesto Aprobado-Ejec '!A:A,E36,'P2 Presupuesto Aprobado-Ejec '!G:G)</f>
        <v>147222</v>
      </c>
      <c r="H36" s="15">
        <f t="shared" si="2"/>
        <v>0</v>
      </c>
    </row>
    <row r="37" spans="1:8" x14ac:dyDescent="0.35">
      <c r="A37" t="str">
        <f t="shared" si="0"/>
        <v>214</v>
      </c>
      <c r="B37" t="s">
        <v>511</v>
      </c>
      <c r="C37" s="14">
        <v>0</v>
      </c>
      <c r="E37" s="22" t="s">
        <v>437</v>
      </c>
      <c r="F37" s="15">
        <v>0</v>
      </c>
      <c r="G37">
        <f>+SUMIF('P2 Presupuesto Aprobado-Ejec '!A:A,E37,'P2 Presupuesto Aprobado-Ejec '!G:G)</f>
        <v>0</v>
      </c>
      <c r="H37" s="15">
        <f t="shared" si="2"/>
        <v>0</v>
      </c>
    </row>
    <row r="38" spans="1:8" x14ac:dyDescent="0.35">
      <c r="A38" t="str">
        <f t="shared" si="0"/>
        <v>214</v>
      </c>
      <c r="B38" t="s">
        <v>511</v>
      </c>
      <c r="C38" s="14">
        <v>15000</v>
      </c>
      <c r="E38" s="22" t="s">
        <v>438</v>
      </c>
      <c r="F38" s="15">
        <v>0</v>
      </c>
      <c r="G38">
        <f>+SUMIF('P2 Presupuesto Aprobado-Ejec '!A:A,E38,'P2 Presupuesto Aprobado-Ejec '!G:G)</f>
        <v>0</v>
      </c>
      <c r="H38" s="15">
        <f t="shared" si="2"/>
        <v>0</v>
      </c>
    </row>
    <row r="39" spans="1:8" x14ac:dyDescent="0.35">
      <c r="A39" t="str">
        <f t="shared" si="0"/>
        <v>.</v>
      </c>
      <c r="B39" t="s">
        <v>653</v>
      </c>
      <c r="C39" s="14">
        <v>14642657.279999999</v>
      </c>
      <c r="E39" s="22" t="s">
        <v>439</v>
      </c>
      <c r="F39" s="15">
        <v>720115.61</v>
      </c>
      <c r="G39">
        <f>+SUMIF('P2 Presupuesto Aprobado-Ejec '!A:A,E39,'P2 Presupuesto Aprobado-Ejec '!G:G)</f>
        <v>720115.61</v>
      </c>
      <c r="H39" s="15">
        <f t="shared" si="2"/>
        <v>0</v>
      </c>
    </row>
    <row r="40" spans="1:8" x14ac:dyDescent="0.35">
      <c r="A40" t="str">
        <f t="shared" si="0"/>
        <v>215</v>
      </c>
      <c r="B40" t="s">
        <v>512</v>
      </c>
      <c r="C40" s="14">
        <v>6624091.5799999991</v>
      </c>
      <c r="E40" s="22" t="s">
        <v>440</v>
      </c>
      <c r="F40" s="15">
        <v>0</v>
      </c>
      <c r="G40">
        <f>+SUMIF('P2 Presupuesto Aprobado-Ejec '!A:A,E40,'P2 Presupuesto Aprobado-Ejec '!G:G)</f>
        <v>0</v>
      </c>
      <c r="H40" s="15">
        <f t="shared" si="2"/>
        <v>0</v>
      </c>
    </row>
    <row r="41" spans="1:8" x14ac:dyDescent="0.35">
      <c r="A41" t="str">
        <f t="shared" si="0"/>
        <v>215</v>
      </c>
      <c r="B41" t="s">
        <v>513</v>
      </c>
      <c r="C41" s="14">
        <v>7379380.5199999986</v>
      </c>
      <c r="E41" s="22" t="s">
        <v>441</v>
      </c>
      <c r="F41" s="15">
        <v>4650817.8500000006</v>
      </c>
      <c r="G41">
        <f>+SUMIF('P2 Presupuesto Aprobado-Ejec '!A:A,E41,'P2 Presupuesto Aprobado-Ejec '!G:G)</f>
        <v>4650817.8500000006</v>
      </c>
      <c r="H41" s="15">
        <f t="shared" si="2"/>
        <v>0</v>
      </c>
    </row>
    <row r="42" spans="1:8" x14ac:dyDescent="0.35">
      <c r="A42" t="str">
        <f t="shared" si="0"/>
        <v>215</v>
      </c>
      <c r="B42" t="s">
        <v>514</v>
      </c>
      <c r="C42" s="14">
        <v>639185.18000000075</v>
      </c>
      <c r="E42" s="22" t="s">
        <v>655</v>
      </c>
      <c r="F42" s="15">
        <v>180002.52</v>
      </c>
      <c r="G42">
        <f>+SUMIF('P2 Presupuesto Aprobado-Ejec '!A:A,E42,'P2 Presupuesto Aprobado-Ejec '!G:G)</f>
        <v>180002.52</v>
      </c>
      <c r="H42" s="15">
        <f t="shared" si="2"/>
        <v>0</v>
      </c>
    </row>
    <row r="43" spans="1:8" x14ac:dyDescent="0.35">
      <c r="A43" t="str">
        <f t="shared" si="0"/>
        <v>.</v>
      </c>
      <c r="B43" t="s">
        <v>653</v>
      </c>
      <c r="C43" s="14"/>
      <c r="E43" s="22" t="s">
        <v>442</v>
      </c>
      <c r="F43" s="15"/>
    </row>
    <row r="44" spans="1:8" x14ac:dyDescent="0.35">
      <c r="A44" t="str">
        <f t="shared" si="0"/>
        <v>.</v>
      </c>
      <c r="B44" t="s">
        <v>653</v>
      </c>
      <c r="C44" s="14">
        <v>23341957.899999999</v>
      </c>
      <c r="E44" s="22" t="s">
        <v>84</v>
      </c>
      <c r="F44" s="15">
        <v>3219116680.1000013</v>
      </c>
    </row>
    <row r="45" spans="1:8" x14ac:dyDescent="0.35">
      <c r="A45" t="str">
        <f t="shared" si="0"/>
        <v>.</v>
      </c>
      <c r="B45" t="s">
        <v>653</v>
      </c>
      <c r="C45" s="14">
        <v>4237235.47</v>
      </c>
      <c r="F45"/>
      <c r="G45" s="14">
        <f>+SUM(G9:G42)</f>
        <v>232496857.42000008</v>
      </c>
      <c r="H45" s="15"/>
    </row>
    <row r="46" spans="1:8" x14ac:dyDescent="0.35">
      <c r="A46" t="str">
        <f t="shared" si="0"/>
        <v>221</v>
      </c>
      <c r="B46" t="s">
        <v>515</v>
      </c>
      <c r="C46" s="14">
        <v>0</v>
      </c>
      <c r="F46"/>
      <c r="G46">
        <v>232496857.42000002</v>
      </c>
    </row>
    <row r="47" spans="1:8" x14ac:dyDescent="0.35">
      <c r="A47" t="str">
        <f t="shared" si="0"/>
        <v>221</v>
      </c>
      <c r="B47" t="s">
        <v>516</v>
      </c>
      <c r="C47" s="14">
        <v>551231.85</v>
      </c>
      <c r="F47"/>
      <c r="G47" s="15">
        <f>+G46-G45</f>
        <v>0</v>
      </c>
    </row>
    <row r="48" spans="1:8" x14ac:dyDescent="0.35">
      <c r="A48" t="str">
        <f t="shared" si="0"/>
        <v>221</v>
      </c>
      <c r="B48" t="s">
        <v>517</v>
      </c>
      <c r="C48" s="14">
        <v>3174882.69</v>
      </c>
      <c r="F48"/>
    </row>
    <row r="49" spans="1:6" x14ac:dyDescent="0.35">
      <c r="A49" t="str">
        <f t="shared" si="0"/>
        <v>221</v>
      </c>
      <c r="B49" t="s">
        <v>518</v>
      </c>
      <c r="C49" s="14">
        <v>488474.93</v>
      </c>
      <c r="F49"/>
    </row>
    <row r="50" spans="1:6" x14ac:dyDescent="0.35">
      <c r="A50" t="str">
        <f t="shared" si="0"/>
        <v>221</v>
      </c>
      <c r="B50" t="s">
        <v>519</v>
      </c>
      <c r="C50" s="14">
        <v>2420</v>
      </c>
      <c r="F50"/>
    </row>
    <row r="51" spans="1:6" x14ac:dyDescent="0.35">
      <c r="A51" t="str">
        <f t="shared" si="0"/>
        <v>221</v>
      </c>
      <c r="B51" t="s">
        <v>520</v>
      </c>
      <c r="C51" s="14">
        <v>20226</v>
      </c>
      <c r="F51"/>
    </row>
    <row r="52" spans="1:6" x14ac:dyDescent="0.35">
      <c r="A52" t="str">
        <f t="shared" si="0"/>
        <v>.</v>
      </c>
      <c r="B52" t="s">
        <v>653</v>
      </c>
      <c r="C52" s="14">
        <v>1043292.96</v>
      </c>
      <c r="F52"/>
    </row>
    <row r="53" spans="1:6" x14ac:dyDescent="0.35">
      <c r="A53" t="str">
        <f t="shared" si="0"/>
        <v>222</v>
      </c>
      <c r="B53" t="s">
        <v>521</v>
      </c>
      <c r="C53" s="14">
        <v>1043632.96</v>
      </c>
      <c r="F53"/>
    </row>
    <row r="54" spans="1:6" x14ac:dyDescent="0.35">
      <c r="A54" t="str">
        <f t="shared" si="0"/>
        <v>222</v>
      </c>
      <c r="B54" t="s">
        <v>522</v>
      </c>
      <c r="C54" s="14">
        <v>-340</v>
      </c>
      <c r="F54"/>
    </row>
    <row r="55" spans="1:6" x14ac:dyDescent="0.35">
      <c r="A55" t="str">
        <f t="shared" si="0"/>
        <v>.</v>
      </c>
      <c r="B55" t="s">
        <v>653</v>
      </c>
      <c r="C55" s="14">
        <v>3569806.8000000003</v>
      </c>
      <c r="F55"/>
    </row>
    <row r="56" spans="1:6" x14ac:dyDescent="0.35">
      <c r="A56" t="str">
        <f t="shared" si="0"/>
        <v>223</v>
      </c>
      <c r="B56" t="s">
        <v>523</v>
      </c>
      <c r="C56" s="14">
        <v>3547173.37</v>
      </c>
      <c r="F56"/>
    </row>
    <row r="57" spans="1:6" x14ac:dyDescent="0.35">
      <c r="A57" t="str">
        <f t="shared" si="0"/>
        <v>223</v>
      </c>
      <c r="B57" t="s">
        <v>524</v>
      </c>
      <c r="C57" s="14">
        <v>22633.43</v>
      </c>
      <c r="F57"/>
    </row>
    <row r="58" spans="1:6" x14ac:dyDescent="0.35">
      <c r="A58" t="str">
        <f t="shared" si="0"/>
        <v>.</v>
      </c>
      <c r="B58" t="s">
        <v>653</v>
      </c>
      <c r="C58" s="14">
        <v>509967.16</v>
      </c>
      <c r="F58"/>
    </row>
    <row r="59" spans="1:6" x14ac:dyDescent="0.35">
      <c r="A59" t="str">
        <f t="shared" si="0"/>
        <v>224</v>
      </c>
      <c r="B59" t="s">
        <v>525</v>
      </c>
      <c r="C59" s="14">
        <v>500467.16</v>
      </c>
      <c r="F59"/>
    </row>
    <row r="60" spans="1:6" x14ac:dyDescent="0.35">
      <c r="A60" t="str">
        <f t="shared" si="0"/>
        <v>224</v>
      </c>
      <c r="B60" t="s">
        <v>526</v>
      </c>
      <c r="C60" s="14">
        <v>9500</v>
      </c>
      <c r="F60"/>
    </row>
    <row r="61" spans="1:6" x14ac:dyDescent="0.35">
      <c r="A61" t="str">
        <f t="shared" si="0"/>
        <v>224</v>
      </c>
      <c r="B61" t="s">
        <v>527</v>
      </c>
      <c r="C61" s="14">
        <v>0</v>
      </c>
      <c r="F61"/>
    </row>
    <row r="62" spans="1:6" x14ac:dyDescent="0.35">
      <c r="A62" t="str">
        <f t="shared" si="0"/>
        <v>224</v>
      </c>
      <c r="B62" t="s">
        <v>528</v>
      </c>
      <c r="C62" s="14">
        <v>0</v>
      </c>
      <c r="F62"/>
    </row>
    <row r="63" spans="1:6" x14ac:dyDescent="0.35">
      <c r="A63" t="str">
        <f t="shared" si="0"/>
        <v>.</v>
      </c>
      <c r="B63" t="s">
        <v>653</v>
      </c>
      <c r="C63" s="14">
        <v>2053664.5199999998</v>
      </c>
      <c r="F63"/>
    </row>
    <row r="64" spans="1:6" x14ac:dyDescent="0.35">
      <c r="A64" t="str">
        <f t="shared" si="0"/>
        <v>225</v>
      </c>
      <c r="B64" t="s">
        <v>529</v>
      </c>
      <c r="C64" s="14">
        <v>2053664.5199999998</v>
      </c>
      <c r="F64"/>
    </row>
    <row r="65" spans="1:6" x14ac:dyDescent="0.35">
      <c r="A65" t="str">
        <f t="shared" si="0"/>
        <v>225</v>
      </c>
      <c r="B65" t="s">
        <v>530</v>
      </c>
      <c r="C65" s="14">
        <v>0</v>
      </c>
      <c r="F65"/>
    </row>
    <row r="66" spans="1:6" x14ac:dyDescent="0.35">
      <c r="A66" t="str">
        <f t="shared" ref="A66:A129" si="3">+LEFT(B66,3)</f>
        <v>225</v>
      </c>
      <c r="B66" t="s">
        <v>531</v>
      </c>
      <c r="C66" s="14">
        <v>0</v>
      </c>
      <c r="F66"/>
    </row>
    <row r="67" spans="1:6" x14ac:dyDescent="0.35">
      <c r="A67" t="str">
        <f t="shared" si="3"/>
        <v>225</v>
      </c>
      <c r="B67" t="s">
        <v>532</v>
      </c>
      <c r="C67" s="14">
        <v>0</v>
      </c>
      <c r="F67"/>
    </row>
    <row r="68" spans="1:6" x14ac:dyDescent="0.35">
      <c r="A68" t="str">
        <f t="shared" si="3"/>
        <v>.</v>
      </c>
      <c r="B68" t="s">
        <v>653</v>
      </c>
      <c r="C68" s="14">
        <v>6058156.7299999995</v>
      </c>
      <c r="F68"/>
    </row>
    <row r="69" spans="1:6" x14ac:dyDescent="0.35">
      <c r="A69" t="str">
        <f t="shared" si="3"/>
        <v>226</v>
      </c>
      <c r="B69" t="s">
        <v>533</v>
      </c>
      <c r="C69" s="14">
        <v>0</v>
      </c>
      <c r="F69"/>
    </row>
    <row r="70" spans="1:6" x14ac:dyDescent="0.35">
      <c r="A70" t="str">
        <f t="shared" si="3"/>
        <v>226</v>
      </c>
      <c r="B70" t="s">
        <v>534</v>
      </c>
      <c r="C70" s="14">
        <v>74225.13</v>
      </c>
      <c r="F70"/>
    </row>
    <row r="71" spans="1:6" x14ac:dyDescent="0.35">
      <c r="A71" t="str">
        <f t="shared" si="3"/>
        <v>226</v>
      </c>
      <c r="B71" t="s">
        <v>535</v>
      </c>
      <c r="C71" s="14">
        <v>5983931.5999999996</v>
      </c>
      <c r="F71"/>
    </row>
    <row r="72" spans="1:6" x14ac:dyDescent="0.35">
      <c r="A72" t="str">
        <f t="shared" si="3"/>
        <v>226</v>
      </c>
      <c r="B72" t="s">
        <v>536</v>
      </c>
      <c r="C72" s="14">
        <v>0</v>
      </c>
      <c r="F72"/>
    </row>
    <row r="73" spans="1:6" x14ac:dyDescent="0.35">
      <c r="A73" t="str">
        <f t="shared" si="3"/>
        <v>.</v>
      </c>
      <c r="B73" t="s">
        <v>653</v>
      </c>
      <c r="C73" s="14">
        <v>397849.08</v>
      </c>
      <c r="F73"/>
    </row>
    <row r="74" spans="1:6" x14ac:dyDescent="0.35">
      <c r="A74" t="str">
        <f t="shared" si="3"/>
        <v>227</v>
      </c>
      <c r="B74" t="s">
        <v>537</v>
      </c>
      <c r="C74" s="14">
        <v>181766</v>
      </c>
      <c r="F74"/>
    </row>
    <row r="75" spans="1:6" x14ac:dyDescent="0.35">
      <c r="A75" t="str">
        <f t="shared" si="3"/>
        <v>227</v>
      </c>
      <c r="B75" t="s">
        <v>538</v>
      </c>
      <c r="C75" s="14">
        <v>0</v>
      </c>
      <c r="F75"/>
    </row>
    <row r="76" spans="1:6" x14ac:dyDescent="0.35">
      <c r="A76" t="str">
        <f t="shared" si="3"/>
        <v>227</v>
      </c>
      <c r="B76" t="s">
        <v>539</v>
      </c>
      <c r="C76" s="14">
        <v>0</v>
      </c>
      <c r="F76"/>
    </row>
    <row r="77" spans="1:6" x14ac:dyDescent="0.35">
      <c r="A77" t="str">
        <f t="shared" si="3"/>
        <v>227</v>
      </c>
      <c r="B77" t="s">
        <v>540</v>
      </c>
      <c r="C77" s="14">
        <v>0</v>
      </c>
      <c r="F77"/>
    </row>
    <row r="78" spans="1:6" x14ac:dyDescent="0.35">
      <c r="A78" t="str">
        <f t="shared" si="3"/>
        <v>227</v>
      </c>
      <c r="B78" t="s">
        <v>541</v>
      </c>
      <c r="C78" s="14">
        <v>10000</v>
      </c>
      <c r="F78"/>
    </row>
    <row r="79" spans="1:6" x14ac:dyDescent="0.35">
      <c r="A79" t="str">
        <f t="shared" si="3"/>
        <v>227</v>
      </c>
      <c r="B79" t="s">
        <v>542</v>
      </c>
      <c r="C79" s="14">
        <v>0</v>
      </c>
      <c r="F79"/>
    </row>
    <row r="80" spans="1:6" x14ac:dyDescent="0.35">
      <c r="A80" t="str">
        <f t="shared" si="3"/>
        <v>227</v>
      </c>
      <c r="B80" t="s">
        <v>543</v>
      </c>
      <c r="C80" s="14">
        <v>0</v>
      </c>
      <c r="F80"/>
    </row>
    <row r="81" spans="1:6" x14ac:dyDescent="0.35">
      <c r="A81" t="str">
        <f t="shared" si="3"/>
        <v>227</v>
      </c>
      <c r="B81" t="s">
        <v>544</v>
      </c>
      <c r="C81" s="14">
        <v>206083.08000000002</v>
      </c>
      <c r="F81"/>
    </row>
    <row r="82" spans="1:6" x14ac:dyDescent="0.35">
      <c r="A82" t="str">
        <f t="shared" si="3"/>
        <v>227</v>
      </c>
      <c r="B82" t="s">
        <v>545</v>
      </c>
      <c r="C82" s="14">
        <v>0</v>
      </c>
      <c r="F82"/>
    </row>
    <row r="83" spans="1:6" x14ac:dyDescent="0.35">
      <c r="A83" t="str">
        <f t="shared" si="3"/>
        <v>.</v>
      </c>
      <c r="B83" t="s">
        <v>653</v>
      </c>
      <c r="C83" s="14">
        <v>5099956.18</v>
      </c>
      <c r="F83"/>
    </row>
    <row r="84" spans="1:6" x14ac:dyDescent="0.35">
      <c r="A84" t="str">
        <f t="shared" si="3"/>
        <v>228</v>
      </c>
      <c r="B84" t="s">
        <v>546</v>
      </c>
      <c r="C84" s="14">
        <v>1500000</v>
      </c>
      <c r="F84"/>
    </row>
    <row r="85" spans="1:6" x14ac:dyDescent="0.35">
      <c r="A85" t="str">
        <f t="shared" si="3"/>
        <v>228</v>
      </c>
      <c r="B85" t="s">
        <v>547</v>
      </c>
      <c r="C85" s="14">
        <v>9636.4500000000007</v>
      </c>
      <c r="F85"/>
    </row>
    <row r="86" spans="1:6" x14ac:dyDescent="0.35">
      <c r="A86" t="str">
        <f t="shared" si="3"/>
        <v>228</v>
      </c>
      <c r="B86" t="s">
        <v>548</v>
      </c>
      <c r="C86" s="14">
        <v>0</v>
      </c>
      <c r="F86"/>
    </row>
    <row r="87" spans="1:6" x14ac:dyDescent="0.35">
      <c r="A87" t="str">
        <f t="shared" si="3"/>
        <v>228</v>
      </c>
      <c r="B87" t="s">
        <v>549</v>
      </c>
      <c r="C87" s="14">
        <v>130820</v>
      </c>
      <c r="F87"/>
    </row>
    <row r="88" spans="1:6" x14ac:dyDescent="0.35">
      <c r="A88" t="str">
        <f t="shared" si="3"/>
        <v>228</v>
      </c>
      <c r="B88" t="s">
        <v>550</v>
      </c>
      <c r="C88" s="14">
        <v>103800</v>
      </c>
      <c r="F88"/>
    </row>
    <row r="89" spans="1:6" x14ac:dyDescent="0.35">
      <c r="A89" t="str">
        <f t="shared" si="3"/>
        <v>228</v>
      </c>
      <c r="B89" t="s">
        <v>551</v>
      </c>
      <c r="C89" s="14">
        <v>36000</v>
      </c>
      <c r="F89"/>
    </row>
    <row r="90" spans="1:6" x14ac:dyDescent="0.35">
      <c r="A90" t="str">
        <f t="shared" si="3"/>
        <v>228</v>
      </c>
      <c r="B90" t="s">
        <v>552</v>
      </c>
      <c r="C90" s="14">
        <v>0</v>
      </c>
      <c r="F90"/>
    </row>
    <row r="91" spans="1:6" x14ac:dyDescent="0.35">
      <c r="A91" t="str">
        <f t="shared" si="3"/>
        <v>228</v>
      </c>
      <c r="B91" t="s">
        <v>553</v>
      </c>
      <c r="C91" s="14">
        <v>46562.8</v>
      </c>
      <c r="F91"/>
    </row>
    <row r="92" spans="1:6" x14ac:dyDescent="0.35">
      <c r="A92" t="str">
        <f t="shared" si="3"/>
        <v>228</v>
      </c>
      <c r="B92" t="s">
        <v>554</v>
      </c>
      <c r="C92" s="14">
        <v>192502</v>
      </c>
      <c r="F92"/>
    </row>
    <row r="93" spans="1:6" x14ac:dyDescent="0.35">
      <c r="A93" t="str">
        <f t="shared" si="3"/>
        <v>228</v>
      </c>
      <c r="B93" t="s">
        <v>555</v>
      </c>
      <c r="C93" s="14">
        <v>0</v>
      </c>
      <c r="F93"/>
    </row>
    <row r="94" spans="1:6" x14ac:dyDescent="0.35">
      <c r="A94" t="str">
        <f t="shared" si="3"/>
        <v>228</v>
      </c>
      <c r="B94" t="s">
        <v>556</v>
      </c>
      <c r="C94" s="14">
        <v>0</v>
      </c>
      <c r="F94"/>
    </row>
    <row r="95" spans="1:6" x14ac:dyDescent="0.35">
      <c r="A95" t="str">
        <f t="shared" si="3"/>
        <v>228</v>
      </c>
      <c r="B95" t="s">
        <v>557</v>
      </c>
      <c r="C95" s="14">
        <v>338030.59</v>
      </c>
      <c r="F95"/>
    </row>
    <row r="96" spans="1:6" x14ac:dyDescent="0.35">
      <c r="A96" t="str">
        <f t="shared" si="3"/>
        <v>228</v>
      </c>
      <c r="B96" t="s">
        <v>558</v>
      </c>
      <c r="C96" s="14">
        <v>382012.5</v>
      </c>
      <c r="F96"/>
    </row>
    <row r="97" spans="1:6" x14ac:dyDescent="0.35">
      <c r="A97" t="str">
        <f t="shared" si="3"/>
        <v>228</v>
      </c>
      <c r="B97" t="s">
        <v>559</v>
      </c>
      <c r="C97" s="14">
        <v>0</v>
      </c>
      <c r="F97"/>
    </row>
    <row r="98" spans="1:6" x14ac:dyDescent="0.35">
      <c r="A98" t="str">
        <f t="shared" si="3"/>
        <v>228</v>
      </c>
      <c r="B98" t="s">
        <v>560</v>
      </c>
      <c r="C98" s="14">
        <v>0</v>
      </c>
      <c r="F98"/>
    </row>
    <row r="99" spans="1:6" x14ac:dyDescent="0.35">
      <c r="A99" t="str">
        <f t="shared" si="3"/>
        <v>228</v>
      </c>
      <c r="B99" t="s">
        <v>561</v>
      </c>
      <c r="C99" s="14">
        <v>1937289.27</v>
      </c>
      <c r="F99"/>
    </row>
    <row r="100" spans="1:6" x14ac:dyDescent="0.35">
      <c r="A100" t="str">
        <f t="shared" si="3"/>
        <v>228</v>
      </c>
      <c r="B100" t="s">
        <v>562</v>
      </c>
      <c r="C100" s="14">
        <v>423302.56999999995</v>
      </c>
      <c r="F100"/>
    </row>
    <row r="101" spans="1:6" x14ac:dyDescent="0.35">
      <c r="A101" t="str">
        <f t="shared" si="3"/>
        <v>228</v>
      </c>
      <c r="B101" t="s">
        <v>563</v>
      </c>
      <c r="C101" s="14">
        <v>0</v>
      </c>
      <c r="F101"/>
    </row>
    <row r="102" spans="1:6" x14ac:dyDescent="0.35">
      <c r="A102" t="str">
        <f t="shared" si="3"/>
        <v>.</v>
      </c>
      <c r="B102" t="s">
        <v>653</v>
      </c>
      <c r="C102" s="14">
        <v>372029</v>
      </c>
      <c r="F102"/>
    </row>
    <row r="103" spans="1:6" x14ac:dyDescent="0.35">
      <c r="A103" t="str">
        <f t="shared" si="3"/>
        <v>229</v>
      </c>
      <c r="B103" t="s">
        <v>564</v>
      </c>
      <c r="C103" s="14">
        <v>44954</v>
      </c>
      <c r="F103"/>
    </row>
    <row r="104" spans="1:6" x14ac:dyDescent="0.35">
      <c r="A104" t="str">
        <f t="shared" si="3"/>
        <v>229</v>
      </c>
      <c r="B104" t="s">
        <v>565</v>
      </c>
      <c r="C104" s="14">
        <v>0</v>
      </c>
      <c r="F104"/>
    </row>
    <row r="105" spans="1:6" x14ac:dyDescent="0.35">
      <c r="A105" t="str">
        <f t="shared" si="3"/>
        <v>229</v>
      </c>
      <c r="B105" t="s">
        <v>566</v>
      </c>
      <c r="C105" s="14">
        <v>327075</v>
      </c>
      <c r="F105"/>
    </row>
    <row r="106" spans="1:6" x14ac:dyDescent="0.35">
      <c r="A106" t="str">
        <f t="shared" si="3"/>
        <v>.</v>
      </c>
      <c r="B106" t="s">
        <v>653</v>
      </c>
      <c r="C106" s="14"/>
      <c r="F106"/>
    </row>
    <row r="107" spans="1:6" x14ac:dyDescent="0.35">
      <c r="A107" t="str">
        <f t="shared" si="3"/>
        <v>.</v>
      </c>
      <c r="B107" t="s">
        <v>653</v>
      </c>
      <c r="C107" s="14">
        <v>2366429.4700000016</v>
      </c>
      <c r="F107"/>
    </row>
    <row r="108" spans="1:6" x14ac:dyDescent="0.35">
      <c r="A108" t="str">
        <f t="shared" si="3"/>
        <v>.</v>
      </c>
      <c r="B108" t="s">
        <v>653</v>
      </c>
      <c r="C108" s="14">
        <v>1584523.3400000017</v>
      </c>
      <c r="F108"/>
    </row>
    <row r="109" spans="1:6" x14ac:dyDescent="0.35">
      <c r="A109" t="str">
        <f t="shared" si="3"/>
        <v>231</v>
      </c>
      <c r="B109" t="s">
        <v>567</v>
      </c>
      <c r="C109" s="14">
        <v>1574723.3400000017</v>
      </c>
      <c r="F109"/>
    </row>
    <row r="110" spans="1:6" x14ac:dyDescent="0.35">
      <c r="A110" t="str">
        <f t="shared" si="3"/>
        <v>231</v>
      </c>
      <c r="B110" t="s">
        <v>568</v>
      </c>
      <c r="C110" s="14">
        <v>0</v>
      </c>
      <c r="F110"/>
    </row>
    <row r="111" spans="1:6" x14ac:dyDescent="0.35">
      <c r="A111" t="str">
        <f t="shared" si="3"/>
        <v>231</v>
      </c>
      <c r="B111" t="s">
        <v>569</v>
      </c>
      <c r="C111" s="14">
        <v>9800</v>
      </c>
      <c r="F111"/>
    </row>
    <row r="112" spans="1:6" x14ac:dyDescent="0.35">
      <c r="A112" t="str">
        <f t="shared" si="3"/>
        <v>231</v>
      </c>
      <c r="B112" t="s">
        <v>570</v>
      </c>
      <c r="C112" s="14">
        <v>0</v>
      </c>
      <c r="F112"/>
    </row>
    <row r="113" spans="1:6" x14ac:dyDescent="0.35">
      <c r="A113" t="str">
        <f t="shared" si="3"/>
        <v>.</v>
      </c>
      <c r="B113" t="s">
        <v>653</v>
      </c>
      <c r="C113" s="14">
        <v>0</v>
      </c>
      <c r="F113"/>
    </row>
    <row r="114" spans="1:6" x14ac:dyDescent="0.35">
      <c r="A114" t="str">
        <f t="shared" si="3"/>
        <v>232</v>
      </c>
      <c r="B114" t="s">
        <v>571</v>
      </c>
      <c r="C114" s="14">
        <v>0</v>
      </c>
      <c r="F114"/>
    </row>
    <row r="115" spans="1:6" x14ac:dyDescent="0.35">
      <c r="A115" t="str">
        <f t="shared" si="3"/>
        <v>232</v>
      </c>
      <c r="B115" t="s">
        <v>572</v>
      </c>
      <c r="C115" s="14">
        <v>0</v>
      </c>
      <c r="F115"/>
    </row>
    <row r="116" spans="1:6" x14ac:dyDescent="0.35">
      <c r="A116" t="str">
        <f t="shared" si="3"/>
        <v>232</v>
      </c>
      <c r="B116" t="s">
        <v>573</v>
      </c>
      <c r="C116" s="14">
        <v>0</v>
      </c>
      <c r="F116"/>
    </row>
    <row r="117" spans="1:6" x14ac:dyDescent="0.35">
      <c r="A117" t="str">
        <f t="shared" si="3"/>
        <v>232</v>
      </c>
      <c r="B117" t="s">
        <v>574</v>
      </c>
      <c r="C117" s="14">
        <v>0</v>
      </c>
      <c r="F117"/>
    </row>
    <row r="118" spans="1:6" x14ac:dyDescent="0.35">
      <c r="A118" t="str">
        <f t="shared" si="3"/>
        <v>.</v>
      </c>
      <c r="B118" t="s">
        <v>653</v>
      </c>
      <c r="C118" s="14">
        <v>25999.999999999996</v>
      </c>
      <c r="F118"/>
    </row>
    <row r="119" spans="1:6" x14ac:dyDescent="0.35">
      <c r="A119" t="str">
        <f t="shared" si="3"/>
        <v>233</v>
      </c>
      <c r="B119" t="s">
        <v>575</v>
      </c>
      <c r="C119" s="14">
        <v>0</v>
      </c>
      <c r="F119"/>
    </row>
    <row r="120" spans="1:6" x14ac:dyDescent="0.35">
      <c r="A120" t="str">
        <f t="shared" si="3"/>
        <v>233</v>
      </c>
      <c r="B120" t="s">
        <v>576</v>
      </c>
      <c r="C120" s="14">
        <v>25999.999999999996</v>
      </c>
      <c r="F120"/>
    </row>
    <row r="121" spans="1:6" x14ac:dyDescent="0.35">
      <c r="A121" t="str">
        <f t="shared" si="3"/>
        <v>233</v>
      </c>
      <c r="B121" t="s">
        <v>577</v>
      </c>
      <c r="C121" s="14">
        <v>0</v>
      </c>
      <c r="F121"/>
    </row>
    <row r="122" spans="1:6" x14ac:dyDescent="0.35">
      <c r="A122" t="str">
        <f t="shared" si="3"/>
        <v>233</v>
      </c>
      <c r="B122" t="s">
        <v>578</v>
      </c>
      <c r="C122" s="14">
        <v>0</v>
      </c>
      <c r="F122"/>
    </row>
    <row r="123" spans="1:6" x14ac:dyDescent="0.35">
      <c r="A123" t="str">
        <f t="shared" si="3"/>
        <v>233</v>
      </c>
      <c r="B123" t="s">
        <v>579</v>
      </c>
      <c r="C123" s="14">
        <v>0</v>
      </c>
      <c r="F123"/>
    </row>
    <row r="124" spans="1:6" x14ac:dyDescent="0.35">
      <c r="A124" t="str">
        <f t="shared" si="3"/>
        <v>233</v>
      </c>
      <c r="B124" t="s">
        <v>580</v>
      </c>
      <c r="C124" s="14">
        <v>0</v>
      </c>
      <c r="F124"/>
    </row>
    <row r="125" spans="1:6" x14ac:dyDescent="0.35">
      <c r="A125" t="str">
        <f t="shared" si="3"/>
        <v>.</v>
      </c>
      <c r="B125" t="s">
        <v>653</v>
      </c>
      <c r="C125" s="14">
        <v>0</v>
      </c>
      <c r="F125"/>
    </row>
    <row r="126" spans="1:6" x14ac:dyDescent="0.35">
      <c r="A126" t="str">
        <f t="shared" si="3"/>
        <v>234</v>
      </c>
      <c r="B126" t="s">
        <v>581</v>
      </c>
      <c r="C126" s="14">
        <v>0</v>
      </c>
      <c r="F126"/>
    </row>
    <row r="127" spans="1:6" x14ac:dyDescent="0.35">
      <c r="A127" t="str">
        <f t="shared" si="3"/>
        <v>.</v>
      </c>
      <c r="B127" t="s">
        <v>653</v>
      </c>
      <c r="C127" s="14">
        <v>0</v>
      </c>
      <c r="F127"/>
    </row>
    <row r="128" spans="1:6" x14ac:dyDescent="0.35">
      <c r="A128" t="str">
        <f t="shared" si="3"/>
        <v>235</v>
      </c>
      <c r="B128" t="s">
        <v>582</v>
      </c>
      <c r="C128" s="14">
        <v>0</v>
      </c>
      <c r="F128"/>
    </row>
    <row r="129" spans="1:6" x14ac:dyDescent="0.35">
      <c r="A129" t="str">
        <f t="shared" si="3"/>
        <v>235</v>
      </c>
      <c r="B129" t="s">
        <v>583</v>
      </c>
      <c r="C129" s="14">
        <v>0</v>
      </c>
      <c r="F129"/>
    </row>
    <row r="130" spans="1:6" x14ac:dyDescent="0.35">
      <c r="A130" t="str">
        <f t="shared" ref="A130:A193" si="4">+LEFT(B130,3)</f>
        <v>235</v>
      </c>
      <c r="B130" t="s">
        <v>584</v>
      </c>
      <c r="C130" s="14">
        <v>0</v>
      </c>
      <c r="F130"/>
    </row>
    <row r="131" spans="1:6" x14ac:dyDescent="0.35">
      <c r="A131" t="str">
        <f t="shared" si="4"/>
        <v>235</v>
      </c>
      <c r="B131" t="s">
        <v>585</v>
      </c>
      <c r="C131" s="14">
        <v>0</v>
      </c>
      <c r="F131"/>
    </row>
    <row r="132" spans="1:6" x14ac:dyDescent="0.35">
      <c r="A132" t="str">
        <f t="shared" si="4"/>
        <v>235</v>
      </c>
      <c r="B132" t="s">
        <v>586</v>
      </c>
      <c r="C132" s="14">
        <v>0</v>
      </c>
      <c r="F132"/>
    </row>
    <row r="133" spans="1:6" x14ac:dyDescent="0.35">
      <c r="A133" t="str">
        <f t="shared" si="4"/>
        <v>.</v>
      </c>
      <c r="B133" t="s">
        <v>653</v>
      </c>
      <c r="C133" s="14">
        <v>0</v>
      </c>
      <c r="F133"/>
    </row>
    <row r="134" spans="1:6" x14ac:dyDescent="0.35">
      <c r="A134" t="str">
        <f t="shared" si="4"/>
        <v>236</v>
      </c>
      <c r="B134" t="s">
        <v>587</v>
      </c>
      <c r="C134" s="14">
        <v>0</v>
      </c>
      <c r="F134"/>
    </row>
    <row r="135" spans="1:6" x14ac:dyDescent="0.35">
      <c r="A135" t="str">
        <f t="shared" si="4"/>
        <v>236</v>
      </c>
      <c r="B135" t="s">
        <v>588</v>
      </c>
      <c r="C135" s="14">
        <v>0</v>
      </c>
      <c r="F135"/>
    </row>
    <row r="136" spans="1:6" x14ac:dyDescent="0.35">
      <c r="A136" t="str">
        <f t="shared" si="4"/>
        <v>236</v>
      </c>
      <c r="B136" t="s">
        <v>589</v>
      </c>
      <c r="C136" s="14">
        <v>0</v>
      </c>
      <c r="F136"/>
    </row>
    <row r="137" spans="1:6" x14ac:dyDescent="0.35">
      <c r="A137" t="str">
        <f t="shared" si="4"/>
        <v>236</v>
      </c>
      <c r="B137" t="s">
        <v>590</v>
      </c>
      <c r="C137" s="14">
        <v>0</v>
      </c>
      <c r="F137"/>
    </row>
    <row r="138" spans="1:6" x14ac:dyDescent="0.35">
      <c r="A138" t="str">
        <f t="shared" si="4"/>
        <v>236</v>
      </c>
      <c r="B138" t="s">
        <v>591</v>
      </c>
      <c r="C138" s="14">
        <v>0</v>
      </c>
      <c r="F138"/>
    </row>
    <row r="139" spans="1:6" x14ac:dyDescent="0.35">
      <c r="A139" t="str">
        <f t="shared" si="4"/>
        <v>236</v>
      </c>
      <c r="B139" t="s">
        <v>592</v>
      </c>
      <c r="C139" s="14">
        <v>0</v>
      </c>
      <c r="F139"/>
    </row>
    <row r="140" spans="1:6" x14ac:dyDescent="0.35">
      <c r="A140" t="str">
        <f t="shared" si="4"/>
        <v>236</v>
      </c>
      <c r="B140" t="s">
        <v>593</v>
      </c>
      <c r="C140" s="14">
        <v>0</v>
      </c>
      <c r="F140"/>
    </row>
    <row r="141" spans="1:6" x14ac:dyDescent="0.35">
      <c r="A141" t="str">
        <f t="shared" si="4"/>
        <v>236</v>
      </c>
      <c r="B141" t="s">
        <v>594</v>
      </c>
      <c r="C141" s="14">
        <v>0</v>
      </c>
      <c r="F141"/>
    </row>
    <row r="142" spans="1:6" x14ac:dyDescent="0.35">
      <c r="A142" t="str">
        <f t="shared" si="4"/>
        <v>.</v>
      </c>
      <c r="B142" t="s">
        <v>653</v>
      </c>
      <c r="C142" s="14">
        <v>226884.40000000002</v>
      </c>
      <c r="F142"/>
    </row>
    <row r="143" spans="1:6" x14ac:dyDescent="0.35">
      <c r="A143" t="str">
        <f t="shared" si="4"/>
        <v>237</v>
      </c>
      <c r="B143" t="s">
        <v>595</v>
      </c>
      <c r="C143" s="14">
        <v>97268.840000000011</v>
      </c>
      <c r="F143"/>
    </row>
    <row r="144" spans="1:6" x14ac:dyDescent="0.35">
      <c r="A144" t="str">
        <f t="shared" si="4"/>
        <v>237</v>
      </c>
      <c r="B144" t="s">
        <v>596</v>
      </c>
      <c r="C144" s="14">
        <v>116027.96</v>
      </c>
      <c r="F144"/>
    </row>
    <row r="145" spans="1:6" x14ac:dyDescent="0.35">
      <c r="A145" t="str">
        <f t="shared" si="4"/>
        <v>237</v>
      </c>
      <c r="B145" t="s">
        <v>597</v>
      </c>
      <c r="C145" s="14">
        <v>0</v>
      </c>
      <c r="F145"/>
    </row>
    <row r="146" spans="1:6" x14ac:dyDescent="0.35">
      <c r="A146" t="str">
        <f t="shared" si="4"/>
        <v>237</v>
      </c>
      <c r="B146" t="s">
        <v>598</v>
      </c>
      <c r="C146" s="14">
        <v>0</v>
      </c>
      <c r="F146"/>
    </row>
    <row r="147" spans="1:6" x14ac:dyDescent="0.35">
      <c r="A147" t="str">
        <f t="shared" si="4"/>
        <v>237</v>
      </c>
      <c r="B147" t="s">
        <v>599</v>
      </c>
      <c r="C147" s="14">
        <v>0</v>
      </c>
      <c r="F147"/>
    </row>
    <row r="148" spans="1:6" x14ac:dyDescent="0.35">
      <c r="A148" t="str">
        <f t="shared" si="4"/>
        <v>237</v>
      </c>
      <c r="B148" t="s">
        <v>600</v>
      </c>
      <c r="C148" s="14">
        <v>10182</v>
      </c>
      <c r="F148"/>
    </row>
    <row r="149" spans="1:6" x14ac:dyDescent="0.35">
      <c r="A149" t="str">
        <f t="shared" si="4"/>
        <v>237</v>
      </c>
      <c r="B149" t="s">
        <v>601</v>
      </c>
      <c r="C149" s="14">
        <v>0</v>
      </c>
      <c r="F149"/>
    </row>
    <row r="150" spans="1:6" x14ac:dyDescent="0.35">
      <c r="A150" t="str">
        <f t="shared" si="4"/>
        <v>237</v>
      </c>
      <c r="B150" t="s">
        <v>602</v>
      </c>
      <c r="C150" s="14">
        <v>0</v>
      </c>
      <c r="F150"/>
    </row>
    <row r="151" spans="1:6" x14ac:dyDescent="0.35">
      <c r="A151" t="str">
        <f t="shared" si="4"/>
        <v>237</v>
      </c>
      <c r="B151" t="s">
        <v>603</v>
      </c>
      <c r="C151" s="14">
        <v>3405.6</v>
      </c>
      <c r="F151"/>
    </row>
    <row r="152" spans="1:6" x14ac:dyDescent="0.35">
      <c r="A152" t="str">
        <f t="shared" si="4"/>
        <v>237</v>
      </c>
      <c r="B152" t="s">
        <v>604</v>
      </c>
      <c r="C152" s="14">
        <v>0</v>
      </c>
      <c r="F152"/>
    </row>
    <row r="153" spans="1:6" x14ac:dyDescent="0.35">
      <c r="A153" t="str">
        <f t="shared" si="4"/>
        <v>237</v>
      </c>
      <c r="B153" t="s">
        <v>605</v>
      </c>
      <c r="C153" s="14">
        <v>0</v>
      </c>
      <c r="F153"/>
    </row>
    <row r="154" spans="1:6" x14ac:dyDescent="0.35">
      <c r="A154" t="str">
        <f t="shared" si="4"/>
        <v>.</v>
      </c>
      <c r="B154" t="s">
        <v>653</v>
      </c>
      <c r="C154" s="14">
        <v>0</v>
      </c>
      <c r="F154"/>
    </row>
    <row r="155" spans="1:6" x14ac:dyDescent="0.35">
      <c r="A155" t="str">
        <f t="shared" si="4"/>
        <v>.</v>
      </c>
      <c r="B155" t="s">
        <v>653</v>
      </c>
      <c r="C155" s="14">
        <v>529021.73</v>
      </c>
      <c r="F155"/>
    </row>
    <row r="156" spans="1:6" x14ac:dyDescent="0.35">
      <c r="A156" t="str">
        <f t="shared" si="4"/>
        <v>239</v>
      </c>
      <c r="B156" t="s">
        <v>606</v>
      </c>
      <c r="C156" s="14">
        <v>52963.7</v>
      </c>
      <c r="F156"/>
    </row>
    <row r="157" spans="1:6" x14ac:dyDescent="0.35">
      <c r="A157" t="str">
        <f t="shared" si="4"/>
        <v>239</v>
      </c>
      <c r="B157" t="s">
        <v>607</v>
      </c>
      <c r="C157" s="14">
        <v>1.3642420526593924E-12</v>
      </c>
      <c r="F157"/>
    </row>
    <row r="158" spans="1:6" x14ac:dyDescent="0.35">
      <c r="A158" t="str">
        <f t="shared" si="4"/>
        <v>239</v>
      </c>
      <c r="B158" t="s">
        <v>608</v>
      </c>
      <c r="C158" s="14">
        <v>0</v>
      </c>
      <c r="F158"/>
    </row>
    <row r="159" spans="1:6" x14ac:dyDescent="0.35">
      <c r="A159" t="str">
        <f t="shared" si="4"/>
        <v>239</v>
      </c>
      <c r="B159" t="s">
        <v>609</v>
      </c>
      <c r="C159" s="14">
        <v>0</v>
      </c>
      <c r="F159"/>
    </row>
    <row r="160" spans="1:6" x14ac:dyDescent="0.35">
      <c r="A160" t="str">
        <f t="shared" si="4"/>
        <v>239</v>
      </c>
      <c r="B160" t="s">
        <v>610</v>
      </c>
      <c r="C160" s="14">
        <v>0</v>
      </c>
      <c r="F160"/>
    </row>
    <row r="161" spans="1:6" x14ac:dyDescent="0.35">
      <c r="A161" t="str">
        <f t="shared" si="4"/>
        <v>239</v>
      </c>
      <c r="B161" t="s">
        <v>611</v>
      </c>
      <c r="C161" s="14">
        <v>39909</v>
      </c>
      <c r="F161"/>
    </row>
    <row r="162" spans="1:6" x14ac:dyDescent="0.35">
      <c r="A162" t="str">
        <f t="shared" si="4"/>
        <v>239</v>
      </c>
      <c r="B162" t="s">
        <v>612</v>
      </c>
      <c r="C162" s="14">
        <v>109500</v>
      </c>
      <c r="F162"/>
    </row>
    <row r="163" spans="1:6" x14ac:dyDescent="0.35">
      <c r="A163" t="str">
        <f t="shared" si="4"/>
        <v>239</v>
      </c>
      <c r="B163" t="s">
        <v>613</v>
      </c>
      <c r="C163" s="14">
        <v>49200</v>
      </c>
      <c r="F163"/>
    </row>
    <row r="164" spans="1:6" x14ac:dyDescent="0.35">
      <c r="A164" t="str">
        <f t="shared" si="4"/>
        <v>239</v>
      </c>
      <c r="B164" t="s">
        <v>614</v>
      </c>
      <c r="C164" s="14">
        <v>199885</v>
      </c>
      <c r="F164"/>
    </row>
    <row r="165" spans="1:6" x14ac:dyDescent="0.35">
      <c r="A165" t="str">
        <f t="shared" si="4"/>
        <v>239</v>
      </c>
      <c r="B165" t="s">
        <v>615</v>
      </c>
      <c r="C165" s="14">
        <v>77564.03</v>
      </c>
      <c r="F165"/>
    </row>
    <row r="166" spans="1:6" x14ac:dyDescent="0.35">
      <c r="A166" t="str">
        <f t="shared" si="4"/>
        <v>239</v>
      </c>
      <c r="B166" t="s">
        <v>616</v>
      </c>
      <c r="C166" s="14">
        <v>0</v>
      </c>
      <c r="F166"/>
    </row>
    <row r="167" spans="1:6" x14ac:dyDescent="0.35">
      <c r="A167" t="str">
        <f t="shared" si="4"/>
        <v>239</v>
      </c>
      <c r="B167" t="s">
        <v>617</v>
      </c>
      <c r="C167" s="14">
        <v>0</v>
      </c>
    </row>
    <row r="168" spans="1:6" x14ac:dyDescent="0.35">
      <c r="A168" t="str">
        <f t="shared" si="4"/>
        <v>.</v>
      </c>
      <c r="B168" t="s">
        <v>653</v>
      </c>
      <c r="C168" s="14"/>
    </row>
    <row r="169" spans="1:6" x14ac:dyDescent="0.35">
      <c r="A169" t="str">
        <f t="shared" si="4"/>
        <v>.</v>
      </c>
      <c r="B169" t="s">
        <v>653</v>
      </c>
      <c r="C169" s="14">
        <v>27128879.950000003</v>
      </c>
    </row>
    <row r="170" spans="1:6" x14ac:dyDescent="0.35">
      <c r="A170" t="str">
        <f t="shared" si="4"/>
        <v>.</v>
      </c>
      <c r="B170" t="s">
        <v>653</v>
      </c>
      <c r="C170" s="14">
        <v>24537543.650000002</v>
      </c>
    </row>
    <row r="171" spans="1:6" x14ac:dyDescent="0.35">
      <c r="A171" t="str">
        <f t="shared" si="4"/>
        <v>241</v>
      </c>
      <c r="B171" t="s">
        <v>618</v>
      </c>
      <c r="C171" s="14">
        <v>20536276.350000001</v>
      </c>
    </row>
    <row r="172" spans="1:6" x14ac:dyDescent="0.35">
      <c r="A172" t="str">
        <f t="shared" si="4"/>
        <v>241</v>
      </c>
      <c r="B172" t="s">
        <v>619</v>
      </c>
      <c r="C172" s="14">
        <v>0</v>
      </c>
    </row>
    <row r="173" spans="1:6" x14ac:dyDescent="0.35">
      <c r="A173" t="str">
        <f t="shared" si="4"/>
        <v>241</v>
      </c>
      <c r="B173" t="s">
        <v>620</v>
      </c>
      <c r="C173" s="14">
        <v>1961564.8899999997</v>
      </c>
    </row>
    <row r="174" spans="1:6" x14ac:dyDescent="0.35">
      <c r="A174" t="str">
        <f t="shared" si="4"/>
        <v>241</v>
      </c>
      <c r="B174" t="s">
        <v>620</v>
      </c>
      <c r="C174" s="14">
        <v>498150</v>
      </c>
    </row>
    <row r="175" spans="1:6" x14ac:dyDescent="0.35">
      <c r="A175" t="str">
        <f t="shared" si="4"/>
        <v>241</v>
      </c>
      <c r="B175" t="s">
        <v>620</v>
      </c>
      <c r="C175" s="14">
        <v>482391</v>
      </c>
    </row>
    <row r="176" spans="1:6" x14ac:dyDescent="0.35">
      <c r="A176" t="str">
        <f t="shared" si="4"/>
        <v>241</v>
      </c>
      <c r="B176" t="s">
        <v>620</v>
      </c>
      <c r="C176" s="14">
        <v>893461.41</v>
      </c>
    </row>
    <row r="177" spans="1:3" x14ac:dyDescent="0.35">
      <c r="A177" t="str">
        <f t="shared" si="4"/>
        <v>241</v>
      </c>
      <c r="B177" t="s">
        <v>621</v>
      </c>
      <c r="C177" s="14">
        <v>165700</v>
      </c>
    </row>
    <row r="178" spans="1:3" x14ac:dyDescent="0.35">
      <c r="A178" t="str">
        <f t="shared" si="4"/>
        <v>.</v>
      </c>
      <c r="B178" t="s">
        <v>653</v>
      </c>
      <c r="C178" s="14">
        <v>2011073</v>
      </c>
    </row>
    <row r="179" spans="1:3" x14ac:dyDescent="0.35">
      <c r="A179" t="str">
        <f t="shared" si="4"/>
        <v>242</v>
      </c>
      <c r="B179" t="s">
        <v>622</v>
      </c>
      <c r="C179" s="14">
        <v>1821073</v>
      </c>
    </row>
    <row r="180" spans="1:3" x14ac:dyDescent="0.35">
      <c r="A180" t="str">
        <f t="shared" si="4"/>
        <v>242</v>
      </c>
      <c r="B180" t="s">
        <v>623</v>
      </c>
      <c r="C180" s="14">
        <v>0</v>
      </c>
    </row>
    <row r="181" spans="1:3" x14ac:dyDescent="0.35">
      <c r="A181" t="str">
        <f t="shared" si="4"/>
        <v>242</v>
      </c>
      <c r="B181" t="s">
        <v>624</v>
      </c>
      <c r="C181" s="14">
        <v>0</v>
      </c>
    </row>
    <row r="182" spans="1:3" x14ac:dyDescent="0.35">
      <c r="A182" t="str">
        <f t="shared" si="4"/>
        <v>242</v>
      </c>
      <c r="B182" t="s">
        <v>654</v>
      </c>
      <c r="C182" s="14">
        <v>190000</v>
      </c>
    </row>
    <row r="183" spans="1:3" x14ac:dyDescent="0.35">
      <c r="A183" t="str">
        <f t="shared" si="4"/>
        <v>.</v>
      </c>
      <c r="B183" t="s">
        <v>653</v>
      </c>
      <c r="C183" s="14">
        <v>0</v>
      </c>
    </row>
    <row r="184" spans="1:3" x14ac:dyDescent="0.35">
      <c r="A184" t="str">
        <f t="shared" si="4"/>
        <v>.</v>
      </c>
      <c r="B184" t="s">
        <v>653</v>
      </c>
      <c r="C184" s="14">
        <v>0</v>
      </c>
    </row>
    <row r="185" spans="1:3" x14ac:dyDescent="0.35">
      <c r="A185" t="str">
        <f t="shared" si="4"/>
        <v>.</v>
      </c>
      <c r="B185" t="s">
        <v>653</v>
      </c>
      <c r="C185" s="14">
        <v>0</v>
      </c>
    </row>
    <row r="186" spans="1:3" x14ac:dyDescent="0.35">
      <c r="A186" t="str">
        <f t="shared" si="4"/>
        <v>245</v>
      </c>
      <c r="B186" t="s">
        <v>625</v>
      </c>
      <c r="C186" s="14">
        <v>0</v>
      </c>
    </row>
    <row r="187" spans="1:3" x14ac:dyDescent="0.35">
      <c r="A187" t="str">
        <f t="shared" si="4"/>
        <v>.</v>
      </c>
      <c r="B187" t="s">
        <v>653</v>
      </c>
      <c r="C187" s="14">
        <v>0</v>
      </c>
    </row>
    <row r="188" spans="1:3" x14ac:dyDescent="0.35">
      <c r="A188" t="str">
        <f t="shared" si="4"/>
        <v>.</v>
      </c>
      <c r="B188" t="s">
        <v>653</v>
      </c>
      <c r="C188" s="14">
        <v>580263.30000000005</v>
      </c>
    </row>
    <row r="189" spans="1:3" x14ac:dyDescent="0.35">
      <c r="A189" t="str">
        <f t="shared" si="4"/>
        <v>247</v>
      </c>
      <c r="B189" t="s">
        <v>626</v>
      </c>
      <c r="C189" s="14">
        <v>580263.30000000005</v>
      </c>
    </row>
    <row r="190" spans="1:3" x14ac:dyDescent="0.35">
      <c r="A190" t="str">
        <f t="shared" si="4"/>
        <v>.</v>
      </c>
      <c r="B190" t="s">
        <v>653</v>
      </c>
      <c r="C190" s="14">
        <v>0</v>
      </c>
    </row>
    <row r="191" spans="1:3" x14ac:dyDescent="0.35">
      <c r="A191" t="str">
        <f t="shared" si="4"/>
        <v>.</v>
      </c>
      <c r="B191" t="s">
        <v>653</v>
      </c>
      <c r="C191" s="14"/>
    </row>
    <row r="192" spans="1:3" x14ac:dyDescent="0.35">
      <c r="A192" t="str">
        <f t="shared" si="4"/>
        <v>.</v>
      </c>
      <c r="B192" t="s">
        <v>653</v>
      </c>
      <c r="C192" s="14">
        <v>0</v>
      </c>
    </row>
    <row r="193" spans="1:3" x14ac:dyDescent="0.35">
      <c r="A193" t="str">
        <f t="shared" si="4"/>
        <v>.</v>
      </c>
      <c r="B193" t="s">
        <v>653</v>
      </c>
      <c r="C193" s="14"/>
    </row>
    <row r="194" spans="1:3" x14ac:dyDescent="0.35">
      <c r="A194" t="str">
        <f t="shared" ref="A194:A233" si="5">+LEFT(B194,3)</f>
        <v>.</v>
      </c>
      <c r="B194" t="s">
        <v>653</v>
      </c>
      <c r="C194" s="14">
        <v>5744476.6600000001</v>
      </c>
    </row>
    <row r="195" spans="1:3" x14ac:dyDescent="0.35">
      <c r="A195" t="str">
        <f t="shared" si="5"/>
        <v>.</v>
      </c>
      <c r="B195" t="s">
        <v>653</v>
      </c>
      <c r="C195" s="14">
        <v>226321.1999999999</v>
      </c>
    </row>
    <row r="196" spans="1:3" x14ac:dyDescent="0.35">
      <c r="A196" t="str">
        <f t="shared" si="5"/>
        <v>261</v>
      </c>
      <c r="B196" t="s">
        <v>627</v>
      </c>
      <c r="C196" s="14">
        <v>-1.1641532182693481E-10</v>
      </c>
    </row>
    <row r="197" spans="1:3" x14ac:dyDescent="0.35">
      <c r="A197" t="str">
        <f t="shared" si="5"/>
        <v>261</v>
      </c>
      <c r="B197" t="s">
        <v>628</v>
      </c>
      <c r="C197" s="14">
        <v>0</v>
      </c>
    </row>
    <row r="198" spans="1:3" x14ac:dyDescent="0.35">
      <c r="A198" t="str">
        <f t="shared" si="5"/>
        <v>261</v>
      </c>
      <c r="B198" t="s">
        <v>629</v>
      </c>
      <c r="C198" s="14">
        <v>226321.2</v>
      </c>
    </row>
    <row r="199" spans="1:3" x14ac:dyDescent="0.35">
      <c r="A199" t="str">
        <f t="shared" si="5"/>
        <v>261</v>
      </c>
      <c r="B199" t="s">
        <v>630</v>
      </c>
      <c r="C199" s="14">
        <v>0</v>
      </c>
    </row>
    <row r="200" spans="1:3" x14ac:dyDescent="0.35">
      <c r="A200" t="str">
        <f t="shared" si="5"/>
        <v>261</v>
      </c>
      <c r="B200" t="s">
        <v>631</v>
      </c>
      <c r="C200" s="14">
        <v>0</v>
      </c>
    </row>
    <row r="201" spans="1:3" x14ac:dyDescent="0.35">
      <c r="A201" t="str">
        <f t="shared" si="5"/>
        <v>.</v>
      </c>
      <c r="B201" t="s">
        <v>653</v>
      </c>
      <c r="C201" s="14">
        <v>147222</v>
      </c>
    </row>
    <row r="202" spans="1:3" x14ac:dyDescent="0.35">
      <c r="A202" t="str">
        <f t="shared" si="5"/>
        <v>262</v>
      </c>
      <c r="B202" t="s">
        <v>632</v>
      </c>
      <c r="C202" s="14">
        <v>0</v>
      </c>
    </row>
    <row r="203" spans="1:3" x14ac:dyDescent="0.35">
      <c r="A203" t="str">
        <f t="shared" si="5"/>
        <v>262</v>
      </c>
      <c r="B203" t="s">
        <v>633</v>
      </c>
      <c r="C203" s="14">
        <v>0</v>
      </c>
    </row>
    <row r="204" spans="1:3" x14ac:dyDescent="0.35">
      <c r="A204" t="str">
        <f t="shared" si="5"/>
        <v>262</v>
      </c>
      <c r="B204" t="s">
        <v>634</v>
      </c>
      <c r="C204" s="14">
        <v>147222</v>
      </c>
    </row>
    <row r="205" spans="1:3" x14ac:dyDescent="0.35">
      <c r="A205" t="str">
        <f t="shared" si="5"/>
        <v>262</v>
      </c>
      <c r="B205" t="s">
        <v>635</v>
      </c>
      <c r="C205" s="14">
        <v>0</v>
      </c>
    </row>
    <row r="206" spans="1:3" x14ac:dyDescent="0.35">
      <c r="A206" t="str">
        <f t="shared" si="5"/>
        <v>.</v>
      </c>
      <c r="B206" t="s">
        <v>653</v>
      </c>
      <c r="C206" s="14">
        <v>0</v>
      </c>
    </row>
    <row r="207" spans="1:3" x14ac:dyDescent="0.35">
      <c r="A207" t="str">
        <f t="shared" si="5"/>
        <v>263</v>
      </c>
      <c r="B207" t="s">
        <v>636</v>
      </c>
      <c r="C207" s="14">
        <v>0</v>
      </c>
    </row>
    <row r="208" spans="1:3" x14ac:dyDescent="0.35">
      <c r="A208" t="str">
        <f t="shared" si="5"/>
        <v>263</v>
      </c>
      <c r="B208" t="s">
        <v>637</v>
      </c>
      <c r="C208" s="14">
        <v>0</v>
      </c>
    </row>
    <row r="209" spans="1:3" x14ac:dyDescent="0.35">
      <c r="A209" t="str">
        <f t="shared" si="5"/>
        <v>.</v>
      </c>
      <c r="B209" t="s">
        <v>653</v>
      </c>
      <c r="C209" s="14">
        <v>0</v>
      </c>
    </row>
    <row r="210" spans="1:3" x14ac:dyDescent="0.35">
      <c r="A210" t="str">
        <f t="shared" si="5"/>
        <v>264</v>
      </c>
      <c r="B210" t="s">
        <v>638</v>
      </c>
      <c r="C210" s="14">
        <v>0</v>
      </c>
    </row>
    <row r="211" spans="1:3" x14ac:dyDescent="0.35">
      <c r="A211" t="str">
        <f t="shared" si="5"/>
        <v>264</v>
      </c>
      <c r="B211" t="s">
        <v>639</v>
      </c>
      <c r="C211" s="14">
        <v>0</v>
      </c>
    </row>
    <row r="212" spans="1:3" x14ac:dyDescent="0.35">
      <c r="A212" t="str">
        <f t="shared" si="5"/>
        <v>264</v>
      </c>
      <c r="B212" t="s">
        <v>640</v>
      </c>
      <c r="C212" s="14">
        <v>0</v>
      </c>
    </row>
    <row r="213" spans="1:3" x14ac:dyDescent="0.35">
      <c r="A213" t="str">
        <f t="shared" si="5"/>
        <v>.</v>
      </c>
      <c r="B213" t="s">
        <v>653</v>
      </c>
      <c r="C213" s="14">
        <v>720115.61</v>
      </c>
    </row>
    <row r="214" spans="1:3" x14ac:dyDescent="0.35">
      <c r="A214" t="str">
        <f t="shared" si="5"/>
        <v>265</v>
      </c>
      <c r="B214" t="s">
        <v>641</v>
      </c>
      <c r="C214" s="14">
        <v>0</v>
      </c>
    </row>
    <row r="215" spans="1:3" x14ac:dyDescent="0.35">
      <c r="A215" t="str">
        <f t="shared" si="5"/>
        <v>265</v>
      </c>
      <c r="B215" t="s">
        <v>642</v>
      </c>
      <c r="C215" s="14">
        <v>720115.61</v>
      </c>
    </row>
    <row r="216" spans="1:3" x14ac:dyDescent="0.35">
      <c r="A216" t="str">
        <f t="shared" si="5"/>
        <v>265</v>
      </c>
      <c r="B216" t="s">
        <v>643</v>
      </c>
      <c r="C216" s="14">
        <v>0</v>
      </c>
    </row>
    <row r="217" spans="1:3" x14ac:dyDescent="0.35">
      <c r="A217" t="str">
        <f t="shared" si="5"/>
        <v>265</v>
      </c>
      <c r="B217" t="s">
        <v>644</v>
      </c>
      <c r="C217" s="14">
        <v>0</v>
      </c>
    </row>
    <row r="218" spans="1:3" x14ac:dyDescent="0.35">
      <c r="A218" t="str">
        <f t="shared" si="5"/>
        <v>265</v>
      </c>
      <c r="B218" t="s">
        <v>645</v>
      </c>
      <c r="C218" s="14">
        <v>7.2759576141834259E-12</v>
      </c>
    </row>
    <row r="219" spans="1:3" x14ac:dyDescent="0.35">
      <c r="A219" t="str">
        <f t="shared" si="5"/>
        <v>265</v>
      </c>
      <c r="B219" t="s">
        <v>646</v>
      </c>
      <c r="C219" s="14">
        <v>-2.5011104298755527E-12</v>
      </c>
    </row>
    <row r="220" spans="1:3" x14ac:dyDescent="0.35">
      <c r="A220" t="str">
        <f t="shared" si="5"/>
        <v>265</v>
      </c>
      <c r="B220" t="s">
        <v>647</v>
      </c>
      <c r="C220" s="14">
        <v>0</v>
      </c>
    </row>
    <row r="221" spans="1:3" x14ac:dyDescent="0.35">
      <c r="A221" t="str">
        <f t="shared" si="5"/>
        <v>.</v>
      </c>
      <c r="B221" t="s">
        <v>653</v>
      </c>
      <c r="C221" s="14">
        <v>0</v>
      </c>
    </row>
    <row r="222" spans="1:3" x14ac:dyDescent="0.35">
      <c r="A222" t="str">
        <f t="shared" si="5"/>
        <v>266</v>
      </c>
      <c r="B222" t="s">
        <v>648</v>
      </c>
      <c r="C222" s="14">
        <v>0</v>
      </c>
    </row>
    <row r="223" spans="1:3" x14ac:dyDescent="0.35">
      <c r="A223" t="str">
        <f t="shared" si="5"/>
        <v>266</v>
      </c>
      <c r="B223" t="s">
        <v>649</v>
      </c>
      <c r="C223" s="14">
        <v>0</v>
      </c>
    </row>
    <row r="224" spans="1:3" x14ac:dyDescent="0.35">
      <c r="A224" t="str">
        <f t="shared" si="5"/>
        <v>.</v>
      </c>
      <c r="B224" t="s">
        <v>653</v>
      </c>
      <c r="C224" s="14">
        <v>0</v>
      </c>
    </row>
    <row r="225" spans="1:3" x14ac:dyDescent="0.35">
      <c r="A225" t="str">
        <f t="shared" si="5"/>
        <v>.</v>
      </c>
      <c r="B225" t="s">
        <v>653</v>
      </c>
      <c r="C225" s="14">
        <v>4650817.8500000006</v>
      </c>
    </row>
    <row r="226" spans="1:3" x14ac:dyDescent="0.35">
      <c r="A226" t="str">
        <f t="shared" si="5"/>
        <v>268</v>
      </c>
      <c r="B226" t="s">
        <v>650</v>
      </c>
      <c r="C226" s="14">
        <v>4650817.8500000006</v>
      </c>
    </row>
    <row r="227" spans="1:3" x14ac:dyDescent="0.35">
      <c r="A227" t="str">
        <f t="shared" si="5"/>
        <v>268</v>
      </c>
      <c r="B227" t="s">
        <v>651</v>
      </c>
      <c r="C227" s="14">
        <v>0</v>
      </c>
    </row>
    <row r="228" spans="1:3" x14ac:dyDescent="0.35">
      <c r="A228" t="str">
        <f t="shared" si="5"/>
        <v>.</v>
      </c>
      <c r="B228" t="s">
        <v>653</v>
      </c>
      <c r="C228" s="14">
        <v>0</v>
      </c>
    </row>
    <row r="229" spans="1:3" x14ac:dyDescent="0.35">
      <c r="A229" t="str">
        <f t="shared" si="5"/>
        <v>.</v>
      </c>
      <c r="B229" t="s">
        <v>653</v>
      </c>
      <c r="C229" s="14"/>
    </row>
    <row r="230" spans="1:3" x14ac:dyDescent="0.35">
      <c r="A230" t="str">
        <f t="shared" si="5"/>
        <v>.</v>
      </c>
      <c r="B230" t="s">
        <v>653</v>
      </c>
      <c r="C230" s="14">
        <v>180002.52</v>
      </c>
    </row>
    <row r="231" spans="1:3" x14ac:dyDescent="0.35">
      <c r="A231" t="str">
        <f t="shared" si="5"/>
        <v>.</v>
      </c>
      <c r="B231" t="s">
        <v>653</v>
      </c>
      <c r="C231" s="14">
        <v>180002.52</v>
      </c>
    </row>
    <row r="232" spans="1:3" x14ac:dyDescent="0.35">
      <c r="A232" t="str">
        <f t="shared" si="5"/>
        <v>271</v>
      </c>
      <c r="B232">
        <v>271201</v>
      </c>
      <c r="C232" s="14">
        <v>180002.52</v>
      </c>
    </row>
    <row r="233" spans="1:3" x14ac:dyDescent="0.35">
      <c r="A233" t="str">
        <f t="shared" si="5"/>
        <v>.</v>
      </c>
      <c r="B233" t="s">
        <v>653</v>
      </c>
      <c r="C233" s="14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53125" defaultRowHeight="12.5" outlineLevelRow="1" outlineLevelCol="1" x14ac:dyDescent="0.35"/>
  <cols>
    <col min="1" max="3" width="11.453125" style="76" customWidth="1" outlineLevel="1"/>
    <col min="4" max="5" width="11.453125" style="76"/>
    <col min="6" max="6" width="8" style="76" bestFit="1" customWidth="1"/>
    <col min="7" max="7" width="5.1796875" style="76" customWidth="1"/>
    <col min="8" max="8" width="3.54296875" style="76" customWidth="1"/>
    <col min="9" max="9" width="3.7265625" style="76" customWidth="1" outlineLevel="1"/>
    <col min="10" max="10" width="3.26953125" style="76" customWidth="1" outlineLevel="1"/>
    <col min="11" max="11" width="2.1796875" style="76" customWidth="1" outlineLevel="1"/>
    <col min="12" max="12" width="11.453125" style="76" customWidth="1" outlineLevel="1"/>
    <col min="13" max="13" width="10.1796875" style="201" customWidth="1"/>
    <col min="14" max="14" width="51.54296875" style="200" customWidth="1"/>
    <col min="15" max="15" width="8.7265625" style="76" hidden="1" customWidth="1" outlineLevel="1"/>
    <col min="16" max="16" width="18.1796875" style="76" customWidth="1" collapsed="1"/>
    <col min="17" max="17" width="6" style="76" customWidth="1"/>
    <col min="18" max="18" width="16.7265625" style="76" customWidth="1"/>
    <col min="19" max="19" width="15.1796875" style="76" bestFit="1" customWidth="1"/>
    <col min="20" max="20" width="14.54296875" style="76" bestFit="1" customWidth="1"/>
    <col min="21" max="21" width="14" style="76" bestFit="1" customWidth="1"/>
    <col min="22" max="22" width="23.26953125" style="76" customWidth="1"/>
    <col min="23" max="23" width="15.54296875" style="76" bestFit="1" customWidth="1"/>
    <col min="24" max="255" width="11.453125" style="76"/>
    <col min="256" max="256" width="2.7265625" style="76" customWidth="1"/>
    <col min="257" max="257" width="3.81640625" style="76" customWidth="1"/>
    <col min="258" max="258" width="2.1796875" style="76" bestFit="1" customWidth="1"/>
    <col min="259" max="259" width="3.7265625" style="76" customWidth="1"/>
    <col min="260" max="260" width="3.26953125" style="76" customWidth="1"/>
    <col min="261" max="261" width="2.1796875" style="76" customWidth="1"/>
    <col min="262" max="262" width="3.1796875" style="76" customWidth="1"/>
    <col min="263" max="263" width="10.1796875" style="76" customWidth="1"/>
    <col min="264" max="264" width="79.54296875" style="76" customWidth="1"/>
    <col min="265" max="265" width="8.7265625" style="76" customWidth="1"/>
    <col min="266" max="266" width="22.54296875" style="76" customWidth="1"/>
    <col min="267" max="267" width="15.1796875" style="76" bestFit="1" customWidth="1"/>
    <col min="268" max="511" width="11.453125" style="76"/>
    <col min="512" max="512" width="2.7265625" style="76" customWidth="1"/>
    <col min="513" max="513" width="3.81640625" style="76" customWidth="1"/>
    <col min="514" max="514" width="2.1796875" style="76" bestFit="1" customWidth="1"/>
    <col min="515" max="515" width="3.7265625" style="76" customWidth="1"/>
    <col min="516" max="516" width="3.26953125" style="76" customWidth="1"/>
    <col min="517" max="517" width="2.1796875" style="76" customWidth="1"/>
    <col min="518" max="518" width="3.1796875" style="76" customWidth="1"/>
    <col min="519" max="519" width="10.1796875" style="76" customWidth="1"/>
    <col min="520" max="520" width="79.54296875" style="76" customWidth="1"/>
    <col min="521" max="521" width="8.7265625" style="76" customWidth="1"/>
    <col min="522" max="522" width="22.54296875" style="76" customWidth="1"/>
    <col min="523" max="523" width="15.1796875" style="76" bestFit="1" customWidth="1"/>
    <col min="524" max="767" width="11.453125" style="76"/>
    <col min="768" max="768" width="2.7265625" style="76" customWidth="1"/>
    <col min="769" max="769" width="3.81640625" style="76" customWidth="1"/>
    <col min="770" max="770" width="2.1796875" style="76" bestFit="1" customWidth="1"/>
    <col min="771" max="771" width="3.7265625" style="76" customWidth="1"/>
    <col min="772" max="772" width="3.26953125" style="76" customWidth="1"/>
    <col min="773" max="773" width="2.1796875" style="76" customWidth="1"/>
    <col min="774" max="774" width="3.1796875" style="76" customWidth="1"/>
    <col min="775" max="775" width="10.1796875" style="76" customWidth="1"/>
    <col min="776" max="776" width="79.54296875" style="76" customWidth="1"/>
    <col min="777" max="777" width="8.7265625" style="76" customWidth="1"/>
    <col min="778" max="778" width="22.54296875" style="76" customWidth="1"/>
    <col min="779" max="779" width="15.1796875" style="76" bestFit="1" customWidth="1"/>
    <col min="780" max="1023" width="11.453125" style="76"/>
    <col min="1024" max="1024" width="2.7265625" style="76" customWidth="1"/>
    <col min="1025" max="1025" width="3.81640625" style="76" customWidth="1"/>
    <col min="1026" max="1026" width="2.1796875" style="76" bestFit="1" customWidth="1"/>
    <col min="1027" max="1027" width="3.7265625" style="76" customWidth="1"/>
    <col min="1028" max="1028" width="3.26953125" style="76" customWidth="1"/>
    <col min="1029" max="1029" width="2.1796875" style="76" customWidth="1"/>
    <col min="1030" max="1030" width="3.1796875" style="76" customWidth="1"/>
    <col min="1031" max="1031" width="10.1796875" style="76" customWidth="1"/>
    <col min="1032" max="1032" width="79.54296875" style="76" customWidth="1"/>
    <col min="1033" max="1033" width="8.7265625" style="76" customWidth="1"/>
    <col min="1034" max="1034" width="22.54296875" style="76" customWidth="1"/>
    <col min="1035" max="1035" width="15.1796875" style="76" bestFit="1" customWidth="1"/>
    <col min="1036" max="1279" width="11.453125" style="76"/>
    <col min="1280" max="1280" width="2.7265625" style="76" customWidth="1"/>
    <col min="1281" max="1281" width="3.81640625" style="76" customWidth="1"/>
    <col min="1282" max="1282" width="2.1796875" style="76" bestFit="1" customWidth="1"/>
    <col min="1283" max="1283" width="3.7265625" style="76" customWidth="1"/>
    <col min="1284" max="1284" width="3.26953125" style="76" customWidth="1"/>
    <col min="1285" max="1285" width="2.1796875" style="76" customWidth="1"/>
    <col min="1286" max="1286" width="3.1796875" style="76" customWidth="1"/>
    <col min="1287" max="1287" width="10.1796875" style="76" customWidth="1"/>
    <col min="1288" max="1288" width="79.54296875" style="76" customWidth="1"/>
    <col min="1289" max="1289" width="8.7265625" style="76" customWidth="1"/>
    <col min="1290" max="1290" width="22.54296875" style="76" customWidth="1"/>
    <col min="1291" max="1291" width="15.1796875" style="76" bestFit="1" customWidth="1"/>
    <col min="1292" max="1535" width="11.453125" style="76"/>
    <col min="1536" max="1536" width="2.7265625" style="76" customWidth="1"/>
    <col min="1537" max="1537" width="3.81640625" style="76" customWidth="1"/>
    <col min="1538" max="1538" width="2.1796875" style="76" bestFit="1" customWidth="1"/>
    <col min="1539" max="1539" width="3.7265625" style="76" customWidth="1"/>
    <col min="1540" max="1540" width="3.26953125" style="76" customWidth="1"/>
    <col min="1541" max="1541" width="2.1796875" style="76" customWidth="1"/>
    <col min="1542" max="1542" width="3.1796875" style="76" customWidth="1"/>
    <col min="1543" max="1543" width="10.1796875" style="76" customWidth="1"/>
    <col min="1544" max="1544" width="79.54296875" style="76" customWidth="1"/>
    <col min="1545" max="1545" width="8.7265625" style="76" customWidth="1"/>
    <col min="1546" max="1546" width="22.54296875" style="76" customWidth="1"/>
    <col min="1547" max="1547" width="15.1796875" style="76" bestFit="1" customWidth="1"/>
    <col min="1548" max="1791" width="11.453125" style="76"/>
    <col min="1792" max="1792" width="2.7265625" style="76" customWidth="1"/>
    <col min="1793" max="1793" width="3.81640625" style="76" customWidth="1"/>
    <col min="1794" max="1794" width="2.1796875" style="76" bestFit="1" customWidth="1"/>
    <col min="1795" max="1795" width="3.7265625" style="76" customWidth="1"/>
    <col min="1796" max="1796" width="3.26953125" style="76" customWidth="1"/>
    <col min="1797" max="1797" width="2.1796875" style="76" customWidth="1"/>
    <col min="1798" max="1798" width="3.1796875" style="76" customWidth="1"/>
    <col min="1799" max="1799" width="10.1796875" style="76" customWidth="1"/>
    <col min="1800" max="1800" width="79.54296875" style="76" customWidth="1"/>
    <col min="1801" max="1801" width="8.7265625" style="76" customWidth="1"/>
    <col min="1802" max="1802" width="22.54296875" style="76" customWidth="1"/>
    <col min="1803" max="1803" width="15.1796875" style="76" bestFit="1" customWidth="1"/>
    <col min="1804" max="2047" width="11.453125" style="76"/>
    <col min="2048" max="2048" width="2.7265625" style="76" customWidth="1"/>
    <col min="2049" max="2049" width="3.81640625" style="76" customWidth="1"/>
    <col min="2050" max="2050" width="2.1796875" style="76" bestFit="1" customWidth="1"/>
    <col min="2051" max="2051" width="3.7265625" style="76" customWidth="1"/>
    <col min="2052" max="2052" width="3.26953125" style="76" customWidth="1"/>
    <col min="2053" max="2053" width="2.1796875" style="76" customWidth="1"/>
    <col min="2054" max="2054" width="3.1796875" style="76" customWidth="1"/>
    <col min="2055" max="2055" width="10.1796875" style="76" customWidth="1"/>
    <col min="2056" max="2056" width="79.54296875" style="76" customWidth="1"/>
    <col min="2057" max="2057" width="8.7265625" style="76" customWidth="1"/>
    <col min="2058" max="2058" width="22.54296875" style="76" customWidth="1"/>
    <col min="2059" max="2059" width="15.1796875" style="76" bestFit="1" customWidth="1"/>
    <col min="2060" max="2303" width="11.453125" style="76"/>
    <col min="2304" max="2304" width="2.7265625" style="76" customWidth="1"/>
    <col min="2305" max="2305" width="3.81640625" style="76" customWidth="1"/>
    <col min="2306" max="2306" width="2.1796875" style="76" bestFit="1" customWidth="1"/>
    <col min="2307" max="2307" width="3.7265625" style="76" customWidth="1"/>
    <col min="2308" max="2308" width="3.26953125" style="76" customWidth="1"/>
    <col min="2309" max="2309" width="2.1796875" style="76" customWidth="1"/>
    <col min="2310" max="2310" width="3.1796875" style="76" customWidth="1"/>
    <col min="2311" max="2311" width="10.1796875" style="76" customWidth="1"/>
    <col min="2312" max="2312" width="79.54296875" style="76" customWidth="1"/>
    <col min="2313" max="2313" width="8.7265625" style="76" customWidth="1"/>
    <col min="2314" max="2314" width="22.54296875" style="76" customWidth="1"/>
    <col min="2315" max="2315" width="15.1796875" style="76" bestFit="1" customWidth="1"/>
    <col min="2316" max="2559" width="11.453125" style="76"/>
    <col min="2560" max="2560" width="2.7265625" style="76" customWidth="1"/>
    <col min="2561" max="2561" width="3.81640625" style="76" customWidth="1"/>
    <col min="2562" max="2562" width="2.1796875" style="76" bestFit="1" customWidth="1"/>
    <col min="2563" max="2563" width="3.7265625" style="76" customWidth="1"/>
    <col min="2564" max="2564" width="3.26953125" style="76" customWidth="1"/>
    <col min="2565" max="2565" width="2.1796875" style="76" customWidth="1"/>
    <col min="2566" max="2566" width="3.1796875" style="76" customWidth="1"/>
    <col min="2567" max="2567" width="10.1796875" style="76" customWidth="1"/>
    <col min="2568" max="2568" width="79.54296875" style="76" customWidth="1"/>
    <col min="2569" max="2569" width="8.7265625" style="76" customWidth="1"/>
    <col min="2570" max="2570" width="22.54296875" style="76" customWidth="1"/>
    <col min="2571" max="2571" width="15.1796875" style="76" bestFit="1" customWidth="1"/>
    <col min="2572" max="2815" width="11.453125" style="76"/>
    <col min="2816" max="2816" width="2.7265625" style="76" customWidth="1"/>
    <col min="2817" max="2817" width="3.81640625" style="76" customWidth="1"/>
    <col min="2818" max="2818" width="2.1796875" style="76" bestFit="1" customWidth="1"/>
    <col min="2819" max="2819" width="3.7265625" style="76" customWidth="1"/>
    <col min="2820" max="2820" width="3.26953125" style="76" customWidth="1"/>
    <col min="2821" max="2821" width="2.1796875" style="76" customWidth="1"/>
    <col min="2822" max="2822" width="3.1796875" style="76" customWidth="1"/>
    <col min="2823" max="2823" width="10.1796875" style="76" customWidth="1"/>
    <col min="2824" max="2824" width="79.54296875" style="76" customWidth="1"/>
    <col min="2825" max="2825" width="8.7265625" style="76" customWidth="1"/>
    <col min="2826" max="2826" width="22.54296875" style="76" customWidth="1"/>
    <col min="2827" max="2827" width="15.1796875" style="76" bestFit="1" customWidth="1"/>
    <col min="2828" max="3071" width="11.453125" style="76"/>
    <col min="3072" max="3072" width="2.7265625" style="76" customWidth="1"/>
    <col min="3073" max="3073" width="3.81640625" style="76" customWidth="1"/>
    <col min="3074" max="3074" width="2.1796875" style="76" bestFit="1" customWidth="1"/>
    <col min="3075" max="3075" width="3.7265625" style="76" customWidth="1"/>
    <col min="3076" max="3076" width="3.26953125" style="76" customWidth="1"/>
    <col min="3077" max="3077" width="2.1796875" style="76" customWidth="1"/>
    <col min="3078" max="3078" width="3.1796875" style="76" customWidth="1"/>
    <col min="3079" max="3079" width="10.1796875" style="76" customWidth="1"/>
    <col min="3080" max="3080" width="79.54296875" style="76" customWidth="1"/>
    <col min="3081" max="3081" width="8.7265625" style="76" customWidth="1"/>
    <col min="3082" max="3082" width="22.54296875" style="76" customWidth="1"/>
    <col min="3083" max="3083" width="15.1796875" style="76" bestFit="1" customWidth="1"/>
    <col min="3084" max="3327" width="11.453125" style="76"/>
    <col min="3328" max="3328" width="2.7265625" style="76" customWidth="1"/>
    <col min="3329" max="3329" width="3.81640625" style="76" customWidth="1"/>
    <col min="3330" max="3330" width="2.1796875" style="76" bestFit="1" customWidth="1"/>
    <col min="3331" max="3331" width="3.7265625" style="76" customWidth="1"/>
    <col min="3332" max="3332" width="3.26953125" style="76" customWidth="1"/>
    <col min="3333" max="3333" width="2.1796875" style="76" customWidth="1"/>
    <col min="3334" max="3334" width="3.1796875" style="76" customWidth="1"/>
    <col min="3335" max="3335" width="10.1796875" style="76" customWidth="1"/>
    <col min="3336" max="3336" width="79.54296875" style="76" customWidth="1"/>
    <col min="3337" max="3337" width="8.7265625" style="76" customWidth="1"/>
    <col min="3338" max="3338" width="22.54296875" style="76" customWidth="1"/>
    <col min="3339" max="3339" width="15.1796875" style="76" bestFit="1" customWidth="1"/>
    <col min="3340" max="3583" width="11.453125" style="76"/>
    <col min="3584" max="3584" width="2.7265625" style="76" customWidth="1"/>
    <col min="3585" max="3585" width="3.81640625" style="76" customWidth="1"/>
    <col min="3586" max="3586" width="2.1796875" style="76" bestFit="1" customWidth="1"/>
    <col min="3587" max="3587" width="3.7265625" style="76" customWidth="1"/>
    <col min="3588" max="3588" width="3.26953125" style="76" customWidth="1"/>
    <col min="3589" max="3589" width="2.1796875" style="76" customWidth="1"/>
    <col min="3590" max="3590" width="3.1796875" style="76" customWidth="1"/>
    <col min="3591" max="3591" width="10.1796875" style="76" customWidth="1"/>
    <col min="3592" max="3592" width="79.54296875" style="76" customWidth="1"/>
    <col min="3593" max="3593" width="8.7265625" style="76" customWidth="1"/>
    <col min="3594" max="3594" width="22.54296875" style="76" customWidth="1"/>
    <col min="3595" max="3595" width="15.1796875" style="76" bestFit="1" customWidth="1"/>
    <col min="3596" max="3839" width="11.453125" style="76"/>
    <col min="3840" max="3840" width="2.7265625" style="76" customWidth="1"/>
    <col min="3841" max="3841" width="3.81640625" style="76" customWidth="1"/>
    <col min="3842" max="3842" width="2.1796875" style="76" bestFit="1" customWidth="1"/>
    <col min="3843" max="3843" width="3.7265625" style="76" customWidth="1"/>
    <col min="3844" max="3844" width="3.26953125" style="76" customWidth="1"/>
    <col min="3845" max="3845" width="2.1796875" style="76" customWidth="1"/>
    <col min="3846" max="3846" width="3.1796875" style="76" customWidth="1"/>
    <col min="3847" max="3847" width="10.1796875" style="76" customWidth="1"/>
    <col min="3848" max="3848" width="79.54296875" style="76" customWidth="1"/>
    <col min="3849" max="3849" width="8.7265625" style="76" customWidth="1"/>
    <col min="3850" max="3850" width="22.54296875" style="76" customWidth="1"/>
    <col min="3851" max="3851" width="15.1796875" style="76" bestFit="1" customWidth="1"/>
    <col min="3852" max="4095" width="11.453125" style="76"/>
    <col min="4096" max="4096" width="2.7265625" style="76" customWidth="1"/>
    <col min="4097" max="4097" width="3.81640625" style="76" customWidth="1"/>
    <col min="4098" max="4098" width="2.1796875" style="76" bestFit="1" customWidth="1"/>
    <col min="4099" max="4099" width="3.7265625" style="76" customWidth="1"/>
    <col min="4100" max="4100" width="3.26953125" style="76" customWidth="1"/>
    <col min="4101" max="4101" width="2.1796875" style="76" customWidth="1"/>
    <col min="4102" max="4102" width="3.1796875" style="76" customWidth="1"/>
    <col min="4103" max="4103" width="10.1796875" style="76" customWidth="1"/>
    <col min="4104" max="4104" width="79.54296875" style="76" customWidth="1"/>
    <col min="4105" max="4105" width="8.7265625" style="76" customWidth="1"/>
    <col min="4106" max="4106" width="22.54296875" style="76" customWidth="1"/>
    <col min="4107" max="4107" width="15.1796875" style="76" bestFit="1" customWidth="1"/>
    <col min="4108" max="4351" width="11.453125" style="76"/>
    <col min="4352" max="4352" width="2.7265625" style="76" customWidth="1"/>
    <col min="4353" max="4353" width="3.81640625" style="76" customWidth="1"/>
    <col min="4354" max="4354" width="2.1796875" style="76" bestFit="1" customWidth="1"/>
    <col min="4355" max="4355" width="3.7265625" style="76" customWidth="1"/>
    <col min="4356" max="4356" width="3.26953125" style="76" customWidth="1"/>
    <col min="4357" max="4357" width="2.1796875" style="76" customWidth="1"/>
    <col min="4358" max="4358" width="3.1796875" style="76" customWidth="1"/>
    <col min="4359" max="4359" width="10.1796875" style="76" customWidth="1"/>
    <col min="4360" max="4360" width="79.54296875" style="76" customWidth="1"/>
    <col min="4361" max="4361" width="8.7265625" style="76" customWidth="1"/>
    <col min="4362" max="4362" width="22.54296875" style="76" customWidth="1"/>
    <col min="4363" max="4363" width="15.1796875" style="76" bestFit="1" customWidth="1"/>
    <col min="4364" max="4607" width="11.453125" style="76"/>
    <col min="4608" max="4608" width="2.7265625" style="76" customWidth="1"/>
    <col min="4609" max="4609" width="3.81640625" style="76" customWidth="1"/>
    <col min="4610" max="4610" width="2.1796875" style="76" bestFit="1" customWidth="1"/>
    <col min="4611" max="4611" width="3.7265625" style="76" customWidth="1"/>
    <col min="4612" max="4612" width="3.26953125" style="76" customWidth="1"/>
    <col min="4613" max="4613" width="2.1796875" style="76" customWidth="1"/>
    <col min="4614" max="4614" width="3.1796875" style="76" customWidth="1"/>
    <col min="4615" max="4615" width="10.1796875" style="76" customWidth="1"/>
    <col min="4616" max="4616" width="79.54296875" style="76" customWidth="1"/>
    <col min="4617" max="4617" width="8.7265625" style="76" customWidth="1"/>
    <col min="4618" max="4618" width="22.54296875" style="76" customWidth="1"/>
    <col min="4619" max="4619" width="15.1796875" style="76" bestFit="1" customWidth="1"/>
    <col min="4620" max="4863" width="11.453125" style="76"/>
    <col min="4864" max="4864" width="2.7265625" style="76" customWidth="1"/>
    <col min="4865" max="4865" width="3.81640625" style="76" customWidth="1"/>
    <col min="4866" max="4866" width="2.1796875" style="76" bestFit="1" customWidth="1"/>
    <col min="4867" max="4867" width="3.7265625" style="76" customWidth="1"/>
    <col min="4868" max="4868" width="3.26953125" style="76" customWidth="1"/>
    <col min="4869" max="4869" width="2.1796875" style="76" customWidth="1"/>
    <col min="4870" max="4870" width="3.1796875" style="76" customWidth="1"/>
    <col min="4871" max="4871" width="10.1796875" style="76" customWidth="1"/>
    <col min="4872" max="4872" width="79.54296875" style="76" customWidth="1"/>
    <col min="4873" max="4873" width="8.7265625" style="76" customWidth="1"/>
    <col min="4874" max="4874" width="22.54296875" style="76" customWidth="1"/>
    <col min="4875" max="4875" width="15.1796875" style="76" bestFit="1" customWidth="1"/>
    <col min="4876" max="5119" width="11.453125" style="76"/>
    <col min="5120" max="5120" width="2.7265625" style="76" customWidth="1"/>
    <col min="5121" max="5121" width="3.81640625" style="76" customWidth="1"/>
    <col min="5122" max="5122" width="2.1796875" style="76" bestFit="1" customWidth="1"/>
    <col min="5123" max="5123" width="3.7265625" style="76" customWidth="1"/>
    <col min="5124" max="5124" width="3.26953125" style="76" customWidth="1"/>
    <col min="5125" max="5125" width="2.1796875" style="76" customWidth="1"/>
    <col min="5126" max="5126" width="3.1796875" style="76" customWidth="1"/>
    <col min="5127" max="5127" width="10.1796875" style="76" customWidth="1"/>
    <col min="5128" max="5128" width="79.54296875" style="76" customWidth="1"/>
    <col min="5129" max="5129" width="8.7265625" style="76" customWidth="1"/>
    <col min="5130" max="5130" width="22.54296875" style="76" customWidth="1"/>
    <col min="5131" max="5131" width="15.1796875" style="76" bestFit="1" customWidth="1"/>
    <col min="5132" max="5375" width="11.453125" style="76"/>
    <col min="5376" max="5376" width="2.7265625" style="76" customWidth="1"/>
    <col min="5377" max="5377" width="3.81640625" style="76" customWidth="1"/>
    <col min="5378" max="5378" width="2.1796875" style="76" bestFit="1" customWidth="1"/>
    <col min="5379" max="5379" width="3.7265625" style="76" customWidth="1"/>
    <col min="5380" max="5380" width="3.26953125" style="76" customWidth="1"/>
    <col min="5381" max="5381" width="2.1796875" style="76" customWidth="1"/>
    <col min="5382" max="5382" width="3.1796875" style="76" customWidth="1"/>
    <col min="5383" max="5383" width="10.1796875" style="76" customWidth="1"/>
    <col min="5384" max="5384" width="79.54296875" style="76" customWidth="1"/>
    <col min="5385" max="5385" width="8.7265625" style="76" customWidth="1"/>
    <col min="5386" max="5386" width="22.54296875" style="76" customWidth="1"/>
    <col min="5387" max="5387" width="15.1796875" style="76" bestFit="1" customWidth="1"/>
    <col min="5388" max="5631" width="11.453125" style="76"/>
    <col min="5632" max="5632" width="2.7265625" style="76" customWidth="1"/>
    <col min="5633" max="5633" width="3.81640625" style="76" customWidth="1"/>
    <col min="5634" max="5634" width="2.1796875" style="76" bestFit="1" customWidth="1"/>
    <col min="5635" max="5635" width="3.7265625" style="76" customWidth="1"/>
    <col min="5636" max="5636" width="3.26953125" style="76" customWidth="1"/>
    <col min="5637" max="5637" width="2.1796875" style="76" customWidth="1"/>
    <col min="5638" max="5638" width="3.1796875" style="76" customWidth="1"/>
    <col min="5639" max="5639" width="10.1796875" style="76" customWidth="1"/>
    <col min="5640" max="5640" width="79.54296875" style="76" customWidth="1"/>
    <col min="5641" max="5641" width="8.7265625" style="76" customWidth="1"/>
    <col min="5642" max="5642" width="22.54296875" style="76" customWidth="1"/>
    <col min="5643" max="5643" width="15.1796875" style="76" bestFit="1" customWidth="1"/>
    <col min="5644" max="5887" width="11.453125" style="76"/>
    <col min="5888" max="5888" width="2.7265625" style="76" customWidth="1"/>
    <col min="5889" max="5889" width="3.81640625" style="76" customWidth="1"/>
    <col min="5890" max="5890" width="2.1796875" style="76" bestFit="1" customWidth="1"/>
    <col min="5891" max="5891" width="3.7265625" style="76" customWidth="1"/>
    <col min="5892" max="5892" width="3.26953125" style="76" customWidth="1"/>
    <col min="5893" max="5893" width="2.1796875" style="76" customWidth="1"/>
    <col min="5894" max="5894" width="3.1796875" style="76" customWidth="1"/>
    <col min="5895" max="5895" width="10.1796875" style="76" customWidth="1"/>
    <col min="5896" max="5896" width="79.54296875" style="76" customWidth="1"/>
    <col min="5897" max="5897" width="8.7265625" style="76" customWidth="1"/>
    <col min="5898" max="5898" width="22.54296875" style="76" customWidth="1"/>
    <col min="5899" max="5899" width="15.1796875" style="76" bestFit="1" customWidth="1"/>
    <col min="5900" max="6143" width="11.453125" style="76"/>
    <col min="6144" max="6144" width="2.7265625" style="76" customWidth="1"/>
    <col min="6145" max="6145" width="3.81640625" style="76" customWidth="1"/>
    <col min="6146" max="6146" width="2.1796875" style="76" bestFit="1" customWidth="1"/>
    <col min="6147" max="6147" width="3.7265625" style="76" customWidth="1"/>
    <col min="6148" max="6148" width="3.26953125" style="76" customWidth="1"/>
    <col min="6149" max="6149" width="2.1796875" style="76" customWidth="1"/>
    <col min="6150" max="6150" width="3.1796875" style="76" customWidth="1"/>
    <col min="6151" max="6151" width="10.1796875" style="76" customWidth="1"/>
    <col min="6152" max="6152" width="79.54296875" style="76" customWidth="1"/>
    <col min="6153" max="6153" width="8.7265625" style="76" customWidth="1"/>
    <col min="6154" max="6154" width="22.54296875" style="76" customWidth="1"/>
    <col min="6155" max="6155" width="15.1796875" style="76" bestFit="1" customWidth="1"/>
    <col min="6156" max="6399" width="11.453125" style="76"/>
    <col min="6400" max="6400" width="2.7265625" style="76" customWidth="1"/>
    <col min="6401" max="6401" width="3.81640625" style="76" customWidth="1"/>
    <col min="6402" max="6402" width="2.1796875" style="76" bestFit="1" customWidth="1"/>
    <col min="6403" max="6403" width="3.7265625" style="76" customWidth="1"/>
    <col min="6404" max="6404" width="3.26953125" style="76" customWidth="1"/>
    <col min="6405" max="6405" width="2.1796875" style="76" customWidth="1"/>
    <col min="6406" max="6406" width="3.1796875" style="76" customWidth="1"/>
    <col min="6407" max="6407" width="10.1796875" style="76" customWidth="1"/>
    <col min="6408" max="6408" width="79.54296875" style="76" customWidth="1"/>
    <col min="6409" max="6409" width="8.7265625" style="76" customWidth="1"/>
    <col min="6410" max="6410" width="22.54296875" style="76" customWidth="1"/>
    <col min="6411" max="6411" width="15.1796875" style="76" bestFit="1" customWidth="1"/>
    <col min="6412" max="6655" width="11.453125" style="76"/>
    <col min="6656" max="6656" width="2.7265625" style="76" customWidth="1"/>
    <col min="6657" max="6657" width="3.81640625" style="76" customWidth="1"/>
    <col min="6658" max="6658" width="2.1796875" style="76" bestFit="1" customWidth="1"/>
    <col min="6659" max="6659" width="3.7265625" style="76" customWidth="1"/>
    <col min="6660" max="6660" width="3.26953125" style="76" customWidth="1"/>
    <col min="6661" max="6661" width="2.1796875" style="76" customWidth="1"/>
    <col min="6662" max="6662" width="3.1796875" style="76" customWidth="1"/>
    <col min="6663" max="6663" width="10.1796875" style="76" customWidth="1"/>
    <col min="6664" max="6664" width="79.54296875" style="76" customWidth="1"/>
    <col min="6665" max="6665" width="8.7265625" style="76" customWidth="1"/>
    <col min="6666" max="6666" width="22.54296875" style="76" customWidth="1"/>
    <col min="6667" max="6667" width="15.1796875" style="76" bestFit="1" customWidth="1"/>
    <col min="6668" max="6911" width="11.453125" style="76"/>
    <col min="6912" max="6912" width="2.7265625" style="76" customWidth="1"/>
    <col min="6913" max="6913" width="3.81640625" style="76" customWidth="1"/>
    <col min="6914" max="6914" width="2.1796875" style="76" bestFit="1" customWidth="1"/>
    <col min="6915" max="6915" width="3.7265625" style="76" customWidth="1"/>
    <col min="6916" max="6916" width="3.26953125" style="76" customWidth="1"/>
    <col min="6917" max="6917" width="2.1796875" style="76" customWidth="1"/>
    <col min="6918" max="6918" width="3.1796875" style="76" customWidth="1"/>
    <col min="6919" max="6919" width="10.1796875" style="76" customWidth="1"/>
    <col min="6920" max="6920" width="79.54296875" style="76" customWidth="1"/>
    <col min="6921" max="6921" width="8.7265625" style="76" customWidth="1"/>
    <col min="6922" max="6922" width="22.54296875" style="76" customWidth="1"/>
    <col min="6923" max="6923" width="15.1796875" style="76" bestFit="1" customWidth="1"/>
    <col min="6924" max="7167" width="11.453125" style="76"/>
    <col min="7168" max="7168" width="2.7265625" style="76" customWidth="1"/>
    <col min="7169" max="7169" width="3.81640625" style="76" customWidth="1"/>
    <col min="7170" max="7170" width="2.1796875" style="76" bestFit="1" customWidth="1"/>
    <col min="7171" max="7171" width="3.7265625" style="76" customWidth="1"/>
    <col min="7172" max="7172" width="3.26953125" style="76" customWidth="1"/>
    <col min="7173" max="7173" width="2.1796875" style="76" customWidth="1"/>
    <col min="7174" max="7174" width="3.1796875" style="76" customWidth="1"/>
    <col min="7175" max="7175" width="10.1796875" style="76" customWidth="1"/>
    <col min="7176" max="7176" width="79.54296875" style="76" customWidth="1"/>
    <col min="7177" max="7177" width="8.7265625" style="76" customWidth="1"/>
    <col min="7178" max="7178" width="22.54296875" style="76" customWidth="1"/>
    <col min="7179" max="7179" width="15.1796875" style="76" bestFit="1" customWidth="1"/>
    <col min="7180" max="7423" width="11.453125" style="76"/>
    <col min="7424" max="7424" width="2.7265625" style="76" customWidth="1"/>
    <col min="7425" max="7425" width="3.81640625" style="76" customWidth="1"/>
    <col min="7426" max="7426" width="2.1796875" style="76" bestFit="1" customWidth="1"/>
    <col min="7427" max="7427" width="3.7265625" style="76" customWidth="1"/>
    <col min="7428" max="7428" width="3.26953125" style="76" customWidth="1"/>
    <col min="7429" max="7429" width="2.1796875" style="76" customWidth="1"/>
    <col min="7430" max="7430" width="3.1796875" style="76" customWidth="1"/>
    <col min="7431" max="7431" width="10.1796875" style="76" customWidth="1"/>
    <col min="7432" max="7432" width="79.54296875" style="76" customWidth="1"/>
    <col min="7433" max="7433" width="8.7265625" style="76" customWidth="1"/>
    <col min="7434" max="7434" width="22.54296875" style="76" customWidth="1"/>
    <col min="7435" max="7435" width="15.1796875" style="76" bestFit="1" customWidth="1"/>
    <col min="7436" max="7679" width="11.453125" style="76"/>
    <col min="7680" max="7680" width="2.7265625" style="76" customWidth="1"/>
    <col min="7681" max="7681" width="3.81640625" style="76" customWidth="1"/>
    <col min="7682" max="7682" width="2.1796875" style="76" bestFit="1" customWidth="1"/>
    <col min="7683" max="7683" width="3.7265625" style="76" customWidth="1"/>
    <col min="7684" max="7684" width="3.26953125" style="76" customWidth="1"/>
    <col min="7685" max="7685" width="2.1796875" style="76" customWidth="1"/>
    <col min="7686" max="7686" width="3.1796875" style="76" customWidth="1"/>
    <col min="7687" max="7687" width="10.1796875" style="76" customWidth="1"/>
    <col min="7688" max="7688" width="79.54296875" style="76" customWidth="1"/>
    <col min="7689" max="7689" width="8.7265625" style="76" customWidth="1"/>
    <col min="7690" max="7690" width="22.54296875" style="76" customWidth="1"/>
    <col min="7691" max="7691" width="15.1796875" style="76" bestFit="1" customWidth="1"/>
    <col min="7692" max="7935" width="11.453125" style="76"/>
    <col min="7936" max="7936" width="2.7265625" style="76" customWidth="1"/>
    <col min="7937" max="7937" width="3.81640625" style="76" customWidth="1"/>
    <col min="7938" max="7938" width="2.1796875" style="76" bestFit="1" customWidth="1"/>
    <col min="7939" max="7939" width="3.7265625" style="76" customWidth="1"/>
    <col min="7940" max="7940" width="3.26953125" style="76" customWidth="1"/>
    <col min="7941" max="7941" width="2.1796875" style="76" customWidth="1"/>
    <col min="7942" max="7942" width="3.1796875" style="76" customWidth="1"/>
    <col min="7943" max="7943" width="10.1796875" style="76" customWidth="1"/>
    <col min="7944" max="7944" width="79.54296875" style="76" customWidth="1"/>
    <col min="7945" max="7945" width="8.7265625" style="76" customWidth="1"/>
    <col min="7946" max="7946" width="22.54296875" style="76" customWidth="1"/>
    <col min="7947" max="7947" width="15.1796875" style="76" bestFit="1" customWidth="1"/>
    <col min="7948" max="8191" width="11.453125" style="76"/>
    <col min="8192" max="8192" width="2.7265625" style="76" customWidth="1"/>
    <col min="8193" max="8193" width="3.81640625" style="76" customWidth="1"/>
    <col min="8194" max="8194" width="2.1796875" style="76" bestFit="1" customWidth="1"/>
    <col min="8195" max="8195" width="3.7265625" style="76" customWidth="1"/>
    <col min="8196" max="8196" width="3.26953125" style="76" customWidth="1"/>
    <col min="8197" max="8197" width="2.1796875" style="76" customWidth="1"/>
    <col min="8198" max="8198" width="3.1796875" style="76" customWidth="1"/>
    <col min="8199" max="8199" width="10.1796875" style="76" customWidth="1"/>
    <col min="8200" max="8200" width="79.54296875" style="76" customWidth="1"/>
    <col min="8201" max="8201" width="8.7265625" style="76" customWidth="1"/>
    <col min="8202" max="8202" width="22.54296875" style="76" customWidth="1"/>
    <col min="8203" max="8203" width="15.1796875" style="76" bestFit="1" customWidth="1"/>
    <col min="8204" max="8447" width="11.453125" style="76"/>
    <col min="8448" max="8448" width="2.7265625" style="76" customWidth="1"/>
    <col min="8449" max="8449" width="3.81640625" style="76" customWidth="1"/>
    <col min="8450" max="8450" width="2.1796875" style="76" bestFit="1" customWidth="1"/>
    <col min="8451" max="8451" width="3.7265625" style="76" customWidth="1"/>
    <col min="8452" max="8452" width="3.26953125" style="76" customWidth="1"/>
    <col min="8453" max="8453" width="2.1796875" style="76" customWidth="1"/>
    <col min="8454" max="8454" width="3.1796875" style="76" customWidth="1"/>
    <col min="8455" max="8455" width="10.1796875" style="76" customWidth="1"/>
    <col min="8456" max="8456" width="79.54296875" style="76" customWidth="1"/>
    <col min="8457" max="8457" width="8.7265625" style="76" customWidth="1"/>
    <col min="8458" max="8458" width="22.54296875" style="76" customWidth="1"/>
    <col min="8459" max="8459" width="15.1796875" style="76" bestFit="1" customWidth="1"/>
    <col min="8460" max="8703" width="11.453125" style="76"/>
    <col min="8704" max="8704" width="2.7265625" style="76" customWidth="1"/>
    <col min="8705" max="8705" width="3.81640625" style="76" customWidth="1"/>
    <col min="8706" max="8706" width="2.1796875" style="76" bestFit="1" customWidth="1"/>
    <col min="8707" max="8707" width="3.7265625" style="76" customWidth="1"/>
    <col min="8708" max="8708" width="3.26953125" style="76" customWidth="1"/>
    <col min="8709" max="8709" width="2.1796875" style="76" customWidth="1"/>
    <col min="8710" max="8710" width="3.1796875" style="76" customWidth="1"/>
    <col min="8711" max="8711" width="10.1796875" style="76" customWidth="1"/>
    <col min="8712" max="8712" width="79.54296875" style="76" customWidth="1"/>
    <col min="8713" max="8713" width="8.7265625" style="76" customWidth="1"/>
    <col min="8714" max="8714" width="22.54296875" style="76" customWidth="1"/>
    <col min="8715" max="8715" width="15.1796875" style="76" bestFit="1" customWidth="1"/>
    <col min="8716" max="8959" width="11.453125" style="76"/>
    <col min="8960" max="8960" width="2.7265625" style="76" customWidth="1"/>
    <col min="8961" max="8961" width="3.81640625" style="76" customWidth="1"/>
    <col min="8962" max="8962" width="2.1796875" style="76" bestFit="1" customWidth="1"/>
    <col min="8963" max="8963" width="3.7265625" style="76" customWidth="1"/>
    <col min="8964" max="8964" width="3.26953125" style="76" customWidth="1"/>
    <col min="8965" max="8965" width="2.1796875" style="76" customWidth="1"/>
    <col min="8966" max="8966" width="3.1796875" style="76" customWidth="1"/>
    <col min="8967" max="8967" width="10.1796875" style="76" customWidth="1"/>
    <col min="8968" max="8968" width="79.54296875" style="76" customWidth="1"/>
    <col min="8969" max="8969" width="8.7265625" style="76" customWidth="1"/>
    <col min="8970" max="8970" width="22.54296875" style="76" customWidth="1"/>
    <col min="8971" max="8971" width="15.1796875" style="76" bestFit="1" customWidth="1"/>
    <col min="8972" max="9215" width="11.453125" style="76"/>
    <col min="9216" max="9216" width="2.7265625" style="76" customWidth="1"/>
    <col min="9217" max="9217" width="3.81640625" style="76" customWidth="1"/>
    <col min="9218" max="9218" width="2.1796875" style="76" bestFit="1" customWidth="1"/>
    <col min="9219" max="9219" width="3.7265625" style="76" customWidth="1"/>
    <col min="9220" max="9220" width="3.26953125" style="76" customWidth="1"/>
    <col min="9221" max="9221" width="2.1796875" style="76" customWidth="1"/>
    <col min="9222" max="9222" width="3.1796875" style="76" customWidth="1"/>
    <col min="9223" max="9223" width="10.1796875" style="76" customWidth="1"/>
    <col min="9224" max="9224" width="79.54296875" style="76" customWidth="1"/>
    <col min="9225" max="9225" width="8.7265625" style="76" customWidth="1"/>
    <col min="9226" max="9226" width="22.54296875" style="76" customWidth="1"/>
    <col min="9227" max="9227" width="15.1796875" style="76" bestFit="1" customWidth="1"/>
    <col min="9228" max="9471" width="11.453125" style="76"/>
    <col min="9472" max="9472" width="2.7265625" style="76" customWidth="1"/>
    <col min="9473" max="9473" width="3.81640625" style="76" customWidth="1"/>
    <col min="9474" max="9474" width="2.1796875" style="76" bestFit="1" customWidth="1"/>
    <col min="9475" max="9475" width="3.7265625" style="76" customWidth="1"/>
    <col min="9476" max="9476" width="3.26953125" style="76" customWidth="1"/>
    <col min="9477" max="9477" width="2.1796875" style="76" customWidth="1"/>
    <col min="9478" max="9478" width="3.1796875" style="76" customWidth="1"/>
    <col min="9479" max="9479" width="10.1796875" style="76" customWidth="1"/>
    <col min="9480" max="9480" width="79.54296875" style="76" customWidth="1"/>
    <col min="9481" max="9481" width="8.7265625" style="76" customWidth="1"/>
    <col min="9482" max="9482" width="22.54296875" style="76" customWidth="1"/>
    <col min="9483" max="9483" width="15.1796875" style="76" bestFit="1" customWidth="1"/>
    <col min="9484" max="9727" width="11.453125" style="76"/>
    <col min="9728" max="9728" width="2.7265625" style="76" customWidth="1"/>
    <col min="9729" max="9729" width="3.81640625" style="76" customWidth="1"/>
    <col min="9730" max="9730" width="2.1796875" style="76" bestFit="1" customWidth="1"/>
    <col min="9731" max="9731" width="3.7265625" style="76" customWidth="1"/>
    <col min="9732" max="9732" width="3.26953125" style="76" customWidth="1"/>
    <col min="9733" max="9733" width="2.1796875" style="76" customWidth="1"/>
    <col min="9734" max="9734" width="3.1796875" style="76" customWidth="1"/>
    <col min="9735" max="9735" width="10.1796875" style="76" customWidth="1"/>
    <col min="9736" max="9736" width="79.54296875" style="76" customWidth="1"/>
    <col min="9737" max="9737" width="8.7265625" style="76" customWidth="1"/>
    <col min="9738" max="9738" width="22.54296875" style="76" customWidth="1"/>
    <col min="9739" max="9739" width="15.1796875" style="76" bestFit="1" customWidth="1"/>
    <col min="9740" max="9983" width="11.453125" style="76"/>
    <col min="9984" max="9984" width="2.7265625" style="76" customWidth="1"/>
    <col min="9985" max="9985" width="3.81640625" style="76" customWidth="1"/>
    <col min="9986" max="9986" width="2.1796875" style="76" bestFit="1" customWidth="1"/>
    <col min="9987" max="9987" width="3.7265625" style="76" customWidth="1"/>
    <col min="9988" max="9988" width="3.26953125" style="76" customWidth="1"/>
    <col min="9989" max="9989" width="2.1796875" style="76" customWidth="1"/>
    <col min="9990" max="9990" width="3.1796875" style="76" customWidth="1"/>
    <col min="9991" max="9991" width="10.1796875" style="76" customWidth="1"/>
    <col min="9992" max="9992" width="79.54296875" style="76" customWidth="1"/>
    <col min="9993" max="9993" width="8.7265625" style="76" customWidth="1"/>
    <col min="9994" max="9994" width="22.54296875" style="76" customWidth="1"/>
    <col min="9995" max="9995" width="15.1796875" style="76" bestFit="1" customWidth="1"/>
    <col min="9996" max="10239" width="11.453125" style="76"/>
    <col min="10240" max="10240" width="2.7265625" style="76" customWidth="1"/>
    <col min="10241" max="10241" width="3.81640625" style="76" customWidth="1"/>
    <col min="10242" max="10242" width="2.1796875" style="76" bestFit="1" customWidth="1"/>
    <col min="10243" max="10243" width="3.7265625" style="76" customWidth="1"/>
    <col min="10244" max="10244" width="3.26953125" style="76" customWidth="1"/>
    <col min="10245" max="10245" width="2.1796875" style="76" customWidth="1"/>
    <col min="10246" max="10246" width="3.1796875" style="76" customWidth="1"/>
    <col min="10247" max="10247" width="10.1796875" style="76" customWidth="1"/>
    <col min="10248" max="10248" width="79.54296875" style="76" customWidth="1"/>
    <col min="10249" max="10249" width="8.7265625" style="76" customWidth="1"/>
    <col min="10250" max="10250" width="22.54296875" style="76" customWidth="1"/>
    <col min="10251" max="10251" width="15.1796875" style="76" bestFit="1" customWidth="1"/>
    <col min="10252" max="10495" width="11.453125" style="76"/>
    <col min="10496" max="10496" width="2.7265625" style="76" customWidth="1"/>
    <col min="10497" max="10497" width="3.81640625" style="76" customWidth="1"/>
    <col min="10498" max="10498" width="2.1796875" style="76" bestFit="1" customWidth="1"/>
    <col min="10499" max="10499" width="3.7265625" style="76" customWidth="1"/>
    <col min="10500" max="10500" width="3.26953125" style="76" customWidth="1"/>
    <col min="10501" max="10501" width="2.1796875" style="76" customWidth="1"/>
    <col min="10502" max="10502" width="3.1796875" style="76" customWidth="1"/>
    <col min="10503" max="10503" width="10.1796875" style="76" customWidth="1"/>
    <col min="10504" max="10504" width="79.54296875" style="76" customWidth="1"/>
    <col min="10505" max="10505" width="8.7265625" style="76" customWidth="1"/>
    <col min="10506" max="10506" width="22.54296875" style="76" customWidth="1"/>
    <col min="10507" max="10507" width="15.1796875" style="76" bestFit="1" customWidth="1"/>
    <col min="10508" max="10751" width="11.453125" style="76"/>
    <col min="10752" max="10752" width="2.7265625" style="76" customWidth="1"/>
    <col min="10753" max="10753" width="3.81640625" style="76" customWidth="1"/>
    <col min="10754" max="10754" width="2.1796875" style="76" bestFit="1" customWidth="1"/>
    <col min="10755" max="10755" width="3.7265625" style="76" customWidth="1"/>
    <col min="10756" max="10756" width="3.26953125" style="76" customWidth="1"/>
    <col min="10757" max="10757" width="2.1796875" style="76" customWidth="1"/>
    <col min="10758" max="10758" width="3.1796875" style="76" customWidth="1"/>
    <col min="10759" max="10759" width="10.1796875" style="76" customWidth="1"/>
    <col min="10760" max="10760" width="79.54296875" style="76" customWidth="1"/>
    <col min="10761" max="10761" width="8.7265625" style="76" customWidth="1"/>
    <col min="10762" max="10762" width="22.54296875" style="76" customWidth="1"/>
    <col min="10763" max="10763" width="15.1796875" style="76" bestFit="1" customWidth="1"/>
    <col min="10764" max="11007" width="11.453125" style="76"/>
    <col min="11008" max="11008" width="2.7265625" style="76" customWidth="1"/>
    <col min="11009" max="11009" width="3.81640625" style="76" customWidth="1"/>
    <col min="11010" max="11010" width="2.1796875" style="76" bestFit="1" customWidth="1"/>
    <col min="11011" max="11011" width="3.7265625" style="76" customWidth="1"/>
    <col min="11012" max="11012" width="3.26953125" style="76" customWidth="1"/>
    <col min="11013" max="11013" width="2.1796875" style="76" customWidth="1"/>
    <col min="11014" max="11014" width="3.1796875" style="76" customWidth="1"/>
    <col min="11015" max="11015" width="10.1796875" style="76" customWidth="1"/>
    <col min="11016" max="11016" width="79.54296875" style="76" customWidth="1"/>
    <col min="11017" max="11017" width="8.7265625" style="76" customWidth="1"/>
    <col min="11018" max="11018" width="22.54296875" style="76" customWidth="1"/>
    <col min="11019" max="11019" width="15.1796875" style="76" bestFit="1" customWidth="1"/>
    <col min="11020" max="11263" width="11.453125" style="76"/>
    <col min="11264" max="11264" width="2.7265625" style="76" customWidth="1"/>
    <col min="11265" max="11265" width="3.81640625" style="76" customWidth="1"/>
    <col min="11266" max="11266" width="2.1796875" style="76" bestFit="1" customWidth="1"/>
    <col min="11267" max="11267" width="3.7265625" style="76" customWidth="1"/>
    <col min="11268" max="11268" width="3.26953125" style="76" customWidth="1"/>
    <col min="11269" max="11269" width="2.1796875" style="76" customWidth="1"/>
    <col min="11270" max="11270" width="3.1796875" style="76" customWidth="1"/>
    <col min="11271" max="11271" width="10.1796875" style="76" customWidth="1"/>
    <col min="11272" max="11272" width="79.54296875" style="76" customWidth="1"/>
    <col min="11273" max="11273" width="8.7265625" style="76" customWidth="1"/>
    <col min="11274" max="11274" width="22.54296875" style="76" customWidth="1"/>
    <col min="11275" max="11275" width="15.1796875" style="76" bestFit="1" customWidth="1"/>
    <col min="11276" max="11519" width="11.453125" style="76"/>
    <col min="11520" max="11520" width="2.7265625" style="76" customWidth="1"/>
    <col min="11521" max="11521" width="3.81640625" style="76" customWidth="1"/>
    <col min="11522" max="11522" width="2.1796875" style="76" bestFit="1" customWidth="1"/>
    <col min="11523" max="11523" width="3.7265625" style="76" customWidth="1"/>
    <col min="11524" max="11524" width="3.26953125" style="76" customWidth="1"/>
    <col min="11525" max="11525" width="2.1796875" style="76" customWidth="1"/>
    <col min="11526" max="11526" width="3.1796875" style="76" customWidth="1"/>
    <col min="11527" max="11527" width="10.1796875" style="76" customWidth="1"/>
    <col min="11528" max="11528" width="79.54296875" style="76" customWidth="1"/>
    <col min="11529" max="11529" width="8.7265625" style="76" customWidth="1"/>
    <col min="11530" max="11530" width="22.54296875" style="76" customWidth="1"/>
    <col min="11531" max="11531" width="15.1796875" style="76" bestFit="1" customWidth="1"/>
    <col min="11532" max="11775" width="11.453125" style="76"/>
    <col min="11776" max="11776" width="2.7265625" style="76" customWidth="1"/>
    <col min="11777" max="11777" width="3.81640625" style="76" customWidth="1"/>
    <col min="11778" max="11778" width="2.1796875" style="76" bestFit="1" customWidth="1"/>
    <col min="11779" max="11779" width="3.7265625" style="76" customWidth="1"/>
    <col min="11780" max="11780" width="3.26953125" style="76" customWidth="1"/>
    <col min="11781" max="11781" width="2.1796875" style="76" customWidth="1"/>
    <col min="11782" max="11782" width="3.1796875" style="76" customWidth="1"/>
    <col min="11783" max="11783" width="10.1796875" style="76" customWidth="1"/>
    <col min="11784" max="11784" width="79.54296875" style="76" customWidth="1"/>
    <col min="11785" max="11785" width="8.7265625" style="76" customWidth="1"/>
    <col min="11786" max="11786" width="22.54296875" style="76" customWidth="1"/>
    <col min="11787" max="11787" width="15.1796875" style="76" bestFit="1" customWidth="1"/>
    <col min="11788" max="12031" width="11.453125" style="76"/>
    <col min="12032" max="12032" width="2.7265625" style="76" customWidth="1"/>
    <col min="12033" max="12033" width="3.81640625" style="76" customWidth="1"/>
    <col min="12034" max="12034" width="2.1796875" style="76" bestFit="1" customWidth="1"/>
    <col min="12035" max="12035" width="3.7265625" style="76" customWidth="1"/>
    <col min="12036" max="12036" width="3.26953125" style="76" customWidth="1"/>
    <col min="12037" max="12037" width="2.1796875" style="76" customWidth="1"/>
    <col min="12038" max="12038" width="3.1796875" style="76" customWidth="1"/>
    <col min="12039" max="12039" width="10.1796875" style="76" customWidth="1"/>
    <col min="12040" max="12040" width="79.54296875" style="76" customWidth="1"/>
    <col min="12041" max="12041" width="8.7265625" style="76" customWidth="1"/>
    <col min="12042" max="12042" width="22.54296875" style="76" customWidth="1"/>
    <col min="12043" max="12043" width="15.1796875" style="76" bestFit="1" customWidth="1"/>
    <col min="12044" max="12287" width="11.453125" style="76"/>
    <col min="12288" max="12288" width="2.7265625" style="76" customWidth="1"/>
    <col min="12289" max="12289" width="3.81640625" style="76" customWidth="1"/>
    <col min="12290" max="12290" width="2.1796875" style="76" bestFit="1" customWidth="1"/>
    <col min="12291" max="12291" width="3.7265625" style="76" customWidth="1"/>
    <col min="12292" max="12292" width="3.26953125" style="76" customWidth="1"/>
    <col min="12293" max="12293" width="2.1796875" style="76" customWidth="1"/>
    <col min="12294" max="12294" width="3.1796875" style="76" customWidth="1"/>
    <col min="12295" max="12295" width="10.1796875" style="76" customWidth="1"/>
    <col min="12296" max="12296" width="79.54296875" style="76" customWidth="1"/>
    <col min="12297" max="12297" width="8.7265625" style="76" customWidth="1"/>
    <col min="12298" max="12298" width="22.54296875" style="76" customWidth="1"/>
    <col min="12299" max="12299" width="15.1796875" style="76" bestFit="1" customWidth="1"/>
    <col min="12300" max="12543" width="11.453125" style="76"/>
    <col min="12544" max="12544" width="2.7265625" style="76" customWidth="1"/>
    <col min="12545" max="12545" width="3.81640625" style="76" customWidth="1"/>
    <col min="12546" max="12546" width="2.1796875" style="76" bestFit="1" customWidth="1"/>
    <col min="12547" max="12547" width="3.7265625" style="76" customWidth="1"/>
    <col min="12548" max="12548" width="3.26953125" style="76" customWidth="1"/>
    <col min="12549" max="12549" width="2.1796875" style="76" customWidth="1"/>
    <col min="12550" max="12550" width="3.1796875" style="76" customWidth="1"/>
    <col min="12551" max="12551" width="10.1796875" style="76" customWidth="1"/>
    <col min="12552" max="12552" width="79.54296875" style="76" customWidth="1"/>
    <col min="12553" max="12553" width="8.7265625" style="76" customWidth="1"/>
    <col min="12554" max="12554" width="22.54296875" style="76" customWidth="1"/>
    <col min="12555" max="12555" width="15.1796875" style="76" bestFit="1" customWidth="1"/>
    <col min="12556" max="12799" width="11.453125" style="76"/>
    <col min="12800" max="12800" width="2.7265625" style="76" customWidth="1"/>
    <col min="12801" max="12801" width="3.81640625" style="76" customWidth="1"/>
    <col min="12802" max="12802" width="2.1796875" style="76" bestFit="1" customWidth="1"/>
    <col min="12803" max="12803" width="3.7265625" style="76" customWidth="1"/>
    <col min="12804" max="12804" width="3.26953125" style="76" customWidth="1"/>
    <col min="12805" max="12805" width="2.1796875" style="76" customWidth="1"/>
    <col min="12806" max="12806" width="3.1796875" style="76" customWidth="1"/>
    <col min="12807" max="12807" width="10.1796875" style="76" customWidth="1"/>
    <col min="12808" max="12808" width="79.54296875" style="76" customWidth="1"/>
    <col min="12809" max="12809" width="8.7265625" style="76" customWidth="1"/>
    <col min="12810" max="12810" width="22.54296875" style="76" customWidth="1"/>
    <col min="12811" max="12811" width="15.1796875" style="76" bestFit="1" customWidth="1"/>
    <col min="12812" max="13055" width="11.453125" style="76"/>
    <col min="13056" max="13056" width="2.7265625" style="76" customWidth="1"/>
    <col min="13057" max="13057" width="3.81640625" style="76" customWidth="1"/>
    <col min="13058" max="13058" width="2.1796875" style="76" bestFit="1" customWidth="1"/>
    <col min="13059" max="13059" width="3.7265625" style="76" customWidth="1"/>
    <col min="13060" max="13060" width="3.26953125" style="76" customWidth="1"/>
    <col min="13061" max="13061" width="2.1796875" style="76" customWidth="1"/>
    <col min="13062" max="13062" width="3.1796875" style="76" customWidth="1"/>
    <col min="13063" max="13063" width="10.1796875" style="76" customWidth="1"/>
    <col min="13064" max="13064" width="79.54296875" style="76" customWidth="1"/>
    <col min="13065" max="13065" width="8.7265625" style="76" customWidth="1"/>
    <col min="13066" max="13066" width="22.54296875" style="76" customWidth="1"/>
    <col min="13067" max="13067" width="15.1796875" style="76" bestFit="1" customWidth="1"/>
    <col min="13068" max="13311" width="11.453125" style="76"/>
    <col min="13312" max="13312" width="2.7265625" style="76" customWidth="1"/>
    <col min="13313" max="13313" width="3.81640625" style="76" customWidth="1"/>
    <col min="13314" max="13314" width="2.1796875" style="76" bestFit="1" customWidth="1"/>
    <col min="13315" max="13315" width="3.7265625" style="76" customWidth="1"/>
    <col min="13316" max="13316" width="3.26953125" style="76" customWidth="1"/>
    <col min="13317" max="13317" width="2.1796875" style="76" customWidth="1"/>
    <col min="13318" max="13318" width="3.1796875" style="76" customWidth="1"/>
    <col min="13319" max="13319" width="10.1796875" style="76" customWidth="1"/>
    <col min="13320" max="13320" width="79.54296875" style="76" customWidth="1"/>
    <col min="13321" max="13321" width="8.7265625" style="76" customWidth="1"/>
    <col min="13322" max="13322" width="22.54296875" style="76" customWidth="1"/>
    <col min="13323" max="13323" width="15.1796875" style="76" bestFit="1" customWidth="1"/>
    <col min="13324" max="13567" width="11.453125" style="76"/>
    <col min="13568" max="13568" width="2.7265625" style="76" customWidth="1"/>
    <col min="13569" max="13569" width="3.81640625" style="76" customWidth="1"/>
    <col min="13570" max="13570" width="2.1796875" style="76" bestFit="1" customWidth="1"/>
    <col min="13571" max="13571" width="3.7265625" style="76" customWidth="1"/>
    <col min="13572" max="13572" width="3.26953125" style="76" customWidth="1"/>
    <col min="13573" max="13573" width="2.1796875" style="76" customWidth="1"/>
    <col min="13574" max="13574" width="3.1796875" style="76" customWidth="1"/>
    <col min="13575" max="13575" width="10.1796875" style="76" customWidth="1"/>
    <col min="13576" max="13576" width="79.54296875" style="76" customWidth="1"/>
    <col min="13577" max="13577" width="8.7265625" style="76" customWidth="1"/>
    <col min="13578" max="13578" width="22.54296875" style="76" customWidth="1"/>
    <col min="13579" max="13579" width="15.1796875" style="76" bestFit="1" customWidth="1"/>
    <col min="13580" max="13823" width="11.453125" style="76"/>
    <col min="13824" max="13824" width="2.7265625" style="76" customWidth="1"/>
    <col min="13825" max="13825" width="3.81640625" style="76" customWidth="1"/>
    <col min="13826" max="13826" width="2.1796875" style="76" bestFit="1" customWidth="1"/>
    <col min="13827" max="13827" width="3.7265625" style="76" customWidth="1"/>
    <col min="13828" max="13828" width="3.26953125" style="76" customWidth="1"/>
    <col min="13829" max="13829" width="2.1796875" style="76" customWidth="1"/>
    <col min="13830" max="13830" width="3.1796875" style="76" customWidth="1"/>
    <col min="13831" max="13831" width="10.1796875" style="76" customWidth="1"/>
    <col min="13832" max="13832" width="79.54296875" style="76" customWidth="1"/>
    <col min="13833" max="13833" width="8.7265625" style="76" customWidth="1"/>
    <col min="13834" max="13834" width="22.54296875" style="76" customWidth="1"/>
    <col min="13835" max="13835" width="15.1796875" style="76" bestFit="1" customWidth="1"/>
    <col min="13836" max="14079" width="11.453125" style="76"/>
    <col min="14080" max="14080" width="2.7265625" style="76" customWidth="1"/>
    <col min="14081" max="14081" width="3.81640625" style="76" customWidth="1"/>
    <col min="14082" max="14082" width="2.1796875" style="76" bestFit="1" customWidth="1"/>
    <col min="14083" max="14083" width="3.7265625" style="76" customWidth="1"/>
    <col min="14084" max="14084" width="3.26953125" style="76" customWidth="1"/>
    <col min="14085" max="14085" width="2.1796875" style="76" customWidth="1"/>
    <col min="14086" max="14086" width="3.1796875" style="76" customWidth="1"/>
    <col min="14087" max="14087" width="10.1796875" style="76" customWidth="1"/>
    <col min="14088" max="14088" width="79.54296875" style="76" customWidth="1"/>
    <col min="14089" max="14089" width="8.7265625" style="76" customWidth="1"/>
    <col min="14090" max="14090" width="22.54296875" style="76" customWidth="1"/>
    <col min="14091" max="14091" width="15.1796875" style="76" bestFit="1" customWidth="1"/>
    <col min="14092" max="14335" width="11.453125" style="76"/>
    <col min="14336" max="14336" width="2.7265625" style="76" customWidth="1"/>
    <col min="14337" max="14337" width="3.81640625" style="76" customWidth="1"/>
    <col min="14338" max="14338" width="2.1796875" style="76" bestFit="1" customWidth="1"/>
    <col min="14339" max="14339" width="3.7265625" style="76" customWidth="1"/>
    <col min="14340" max="14340" width="3.26953125" style="76" customWidth="1"/>
    <col min="14341" max="14341" width="2.1796875" style="76" customWidth="1"/>
    <col min="14342" max="14342" width="3.1796875" style="76" customWidth="1"/>
    <col min="14343" max="14343" width="10.1796875" style="76" customWidth="1"/>
    <col min="14344" max="14344" width="79.54296875" style="76" customWidth="1"/>
    <col min="14345" max="14345" width="8.7265625" style="76" customWidth="1"/>
    <col min="14346" max="14346" width="22.54296875" style="76" customWidth="1"/>
    <col min="14347" max="14347" width="15.1796875" style="76" bestFit="1" customWidth="1"/>
    <col min="14348" max="14591" width="11.453125" style="76"/>
    <col min="14592" max="14592" width="2.7265625" style="76" customWidth="1"/>
    <col min="14593" max="14593" width="3.81640625" style="76" customWidth="1"/>
    <col min="14594" max="14594" width="2.1796875" style="76" bestFit="1" customWidth="1"/>
    <col min="14595" max="14595" width="3.7265625" style="76" customWidth="1"/>
    <col min="14596" max="14596" width="3.26953125" style="76" customWidth="1"/>
    <col min="14597" max="14597" width="2.1796875" style="76" customWidth="1"/>
    <col min="14598" max="14598" width="3.1796875" style="76" customWidth="1"/>
    <col min="14599" max="14599" width="10.1796875" style="76" customWidth="1"/>
    <col min="14600" max="14600" width="79.54296875" style="76" customWidth="1"/>
    <col min="14601" max="14601" width="8.7265625" style="76" customWidth="1"/>
    <col min="14602" max="14602" width="22.54296875" style="76" customWidth="1"/>
    <col min="14603" max="14603" width="15.1796875" style="76" bestFit="1" customWidth="1"/>
    <col min="14604" max="14847" width="11.453125" style="76"/>
    <col min="14848" max="14848" width="2.7265625" style="76" customWidth="1"/>
    <col min="14849" max="14849" width="3.81640625" style="76" customWidth="1"/>
    <col min="14850" max="14850" width="2.1796875" style="76" bestFit="1" customWidth="1"/>
    <col min="14851" max="14851" width="3.7265625" style="76" customWidth="1"/>
    <col min="14852" max="14852" width="3.26953125" style="76" customWidth="1"/>
    <col min="14853" max="14853" width="2.1796875" style="76" customWidth="1"/>
    <col min="14854" max="14854" width="3.1796875" style="76" customWidth="1"/>
    <col min="14855" max="14855" width="10.1796875" style="76" customWidth="1"/>
    <col min="14856" max="14856" width="79.54296875" style="76" customWidth="1"/>
    <col min="14857" max="14857" width="8.7265625" style="76" customWidth="1"/>
    <col min="14858" max="14858" width="22.54296875" style="76" customWidth="1"/>
    <col min="14859" max="14859" width="15.1796875" style="76" bestFit="1" customWidth="1"/>
    <col min="14860" max="15103" width="11.453125" style="76"/>
    <col min="15104" max="15104" width="2.7265625" style="76" customWidth="1"/>
    <col min="15105" max="15105" width="3.81640625" style="76" customWidth="1"/>
    <col min="15106" max="15106" width="2.1796875" style="76" bestFit="1" customWidth="1"/>
    <col min="15107" max="15107" width="3.7265625" style="76" customWidth="1"/>
    <col min="15108" max="15108" width="3.26953125" style="76" customWidth="1"/>
    <col min="15109" max="15109" width="2.1796875" style="76" customWidth="1"/>
    <col min="15110" max="15110" width="3.1796875" style="76" customWidth="1"/>
    <col min="15111" max="15111" width="10.1796875" style="76" customWidth="1"/>
    <col min="15112" max="15112" width="79.54296875" style="76" customWidth="1"/>
    <col min="15113" max="15113" width="8.7265625" style="76" customWidth="1"/>
    <col min="15114" max="15114" width="22.54296875" style="76" customWidth="1"/>
    <col min="15115" max="15115" width="15.1796875" style="76" bestFit="1" customWidth="1"/>
    <col min="15116" max="15359" width="11.453125" style="76"/>
    <col min="15360" max="15360" width="2.7265625" style="76" customWidth="1"/>
    <col min="15361" max="15361" width="3.81640625" style="76" customWidth="1"/>
    <col min="15362" max="15362" width="2.1796875" style="76" bestFit="1" customWidth="1"/>
    <col min="15363" max="15363" width="3.7265625" style="76" customWidth="1"/>
    <col min="15364" max="15364" width="3.26953125" style="76" customWidth="1"/>
    <col min="15365" max="15365" width="2.1796875" style="76" customWidth="1"/>
    <col min="15366" max="15366" width="3.1796875" style="76" customWidth="1"/>
    <col min="15367" max="15367" width="10.1796875" style="76" customWidth="1"/>
    <col min="15368" max="15368" width="79.54296875" style="76" customWidth="1"/>
    <col min="15369" max="15369" width="8.7265625" style="76" customWidth="1"/>
    <col min="15370" max="15370" width="22.54296875" style="76" customWidth="1"/>
    <col min="15371" max="15371" width="15.1796875" style="76" bestFit="1" customWidth="1"/>
    <col min="15372" max="15615" width="11.453125" style="76"/>
    <col min="15616" max="15616" width="2.7265625" style="76" customWidth="1"/>
    <col min="15617" max="15617" width="3.81640625" style="76" customWidth="1"/>
    <col min="15618" max="15618" width="2.1796875" style="76" bestFit="1" customWidth="1"/>
    <col min="15619" max="15619" width="3.7265625" style="76" customWidth="1"/>
    <col min="15620" max="15620" width="3.26953125" style="76" customWidth="1"/>
    <col min="15621" max="15621" width="2.1796875" style="76" customWidth="1"/>
    <col min="15622" max="15622" width="3.1796875" style="76" customWidth="1"/>
    <col min="15623" max="15623" width="10.1796875" style="76" customWidth="1"/>
    <col min="15624" max="15624" width="79.54296875" style="76" customWidth="1"/>
    <col min="15625" max="15625" width="8.7265625" style="76" customWidth="1"/>
    <col min="15626" max="15626" width="22.54296875" style="76" customWidth="1"/>
    <col min="15627" max="15627" width="15.1796875" style="76" bestFit="1" customWidth="1"/>
    <col min="15628" max="15871" width="11.453125" style="76"/>
    <col min="15872" max="15872" width="2.7265625" style="76" customWidth="1"/>
    <col min="15873" max="15873" width="3.81640625" style="76" customWidth="1"/>
    <col min="15874" max="15874" width="2.1796875" style="76" bestFit="1" customWidth="1"/>
    <col min="15875" max="15875" width="3.7265625" style="76" customWidth="1"/>
    <col min="15876" max="15876" width="3.26953125" style="76" customWidth="1"/>
    <col min="15877" max="15877" width="2.1796875" style="76" customWidth="1"/>
    <col min="15878" max="15878" width="3.1796875" style="76" customWidth="1"/>
    <col min="15879" max="15879" width="10.1796875" style="76" customWidth="1"/>
    <col min="15880" max="15880" width="79.54296875" style="76" customWidth="1"/>
    <col min="15881" max="15881" width="8.7265625" style="76" customWidth="1"/>
    <col min="15882" max="15882" width="22.54296875" style="76" customWidth="1"/>
    <col min="15883" max="15883" width="15.1796875" style="76" bestFit="1" customWidth="1"/>
    <col min="15884" max="16127" width="11.453125" style="76"/>
    <col min="16128" max="16128" width="2.7265625" style="76" customWidth="1"/>
    <col min="16129" max="16129" width="3.81640625" style="76" customWidth="1"/>
    <col min="16130" max="16130" width="2.1796875" style="76" bestFit="1" customWidth="1"/>
    <col min="16131" max="16131" width="3.7265625" style="76" customWidth="1"/>
    <col min="16132" max="16132" width="3.26953125" style="76" customWidth="1"/>
    <col min="16133" max="16133" width="2.1796875" style="76" customWidth="1"/>
    <col min="16134" max="16134" width="3.1796875" style="76" customWidth="1"/>
    <col min="16135" max="16135" width="10.1796875" style="76" customWidth="1"/>
    <col min="16136" max="16136" width="79.54296875" style="76" customWidth="1"/>
    <col min="16137" max="16137" width="8.7265625" style="76" customWidth="1"/>
    <col min="16138" max="16138" width="22.54296875" style="76" customWidth="1"/>
    <col min="16139" max="16139" width="15.1796875" style="76" bestFit="1" customWidth="1"/>
    <col min="16140" max="16384" width="11.453125" style="76"/>
  </cols>
  <sheetData>
    <row r="1" spans="1:20" s="49" customFormat="1" x14ac:dyDescent="0.25">
      <c r="M1" s="50"/>
      <c r="N1" s="51"/>
    </row>
    <row r="2" spans="1:20" s="49" customFormat="1" x14ac:dyDescent="0.25">
      <c r="M2" s="50"/>
      <c r="N2" s="51"/>
    </row>
    <row r="3" spans="1:20" s="49" customFormat="1" ht="15.5" x14ac:dyDescent="0.3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1:20" s="49" customFormat="1" ht="15.5" x14ac:dyDescent="0.3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1:20" s="49" customFormat="1" ht="15.5" x14ac:dyDescent="0.3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1:20" s="49" customFormat="1" ht="16" thickBot="1" x14ac:dyDescent="0.4">
      <c r="M6" s="53"/>
      <c r="N6" s="54"/>
      <c r="O6" s="52"/>
      <c r="P6" s="52"/>
    </row>
    <row r="7" spans="1:20" s="49" customFormat="1" ht="15.5" x14ac:dyDescent="0.3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</row>
    <row r="8" spans="1:20" s="49" customFormat="1" ht="15.5" x14ac:dyDescent="0.3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7"/>
      <c r="R8" s="67"/>
    </row>
    <row r="9" spans="1:20" s="49" customFormat="1" ht="15.5" x14ac:dyDescent="0.35">
      <c r="G9" s="68" t="s">
        <v>113</v>
      </c>
      <c r="M9" s="64"/>
      <c r="N9" s="54"/>
      <c r="O9" s="52"/>
      <c r="P9" s="69"/>
    </row>
    <row r="10" spans="1:20" s="49" customFormat="1" ht="16" thickBot="1" x14ac:dyDescent="0.4">
      <c r="G10" s="68"/>
      <c r="K10" s="67"/>
      <c r="M10" s="64"/>
      <c r="N10" s="54"/>
      <c r="O10" s="52"/>
      <c r="P10" s="69"/>
    </row>
    <row r="11" spans="1:20" s="49" customFormat="1" ht="19" customHeight="1" x14ac:dyDescent="0.25">
      <c r="G11" s="472" t="s">
        <v>114</v>
      </c>
      <c r="H11" s="473"/>
      <c r="I11" s="473"/>
      <c r="J11" s="473"/>
      <c r="K11" s="473"/>
      <c r="L11" s="473"/>
      <c r="M11" s="474"/>
      <c r="N11" s="485" t="s">
        <v>115</v>
      </c>
      <c r="O11" s="487" t="s">
        <v>116</v>
      </c>
      <c r="P11" s="485" t="s">
        <v>117</v>
      </c>
    </row>
    <row r="12" spans="1:20" s="49" customFormat="1" ht="19" customHeight="1" thickBot="1" x14ac:dyDescent="0.3">
      <c r="G12" s="482"/>
      <c r="H12" s="483"/>
      <c r="I12" s="483"/>
      <c r="J12" s="483"/>
      <c r="K12" s="483"/>
      <c r="L12" s="483"/>
      <c r="M12" s="484"/>
      <c r="N12" s="486"/>
      <c r="O12" s="488" t="s">
        <v>116</v>
      </c>
      <c r="P12" s="486" t="s">
        <v>118</v>
      </c>
    </row>
    <row r="13" spans="1:20" s="49" customFormat="1" ht="14.5" outlineLevel="1" thickBot="1" x14ac:dyDescent="0.35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</row>
    <row r="14" spans="1:20" ht="16" thickBot="1" x14ac:dyDescent="0.4">
      <c r="A14" s="76" t="s">
        <v>119</v>
      </c>
      <c r="G14" s="470" t="s">
        <v>120</v>
      </c>
      <c r="H14" s="471"/>
      <c r="I14" s="472" t="s">
        <v>121</v>
      </c>
      <c r="J14" s="473"/>
      <c r="K14" s="474"/>
      <c r="L14" s="70" t="s">
        <v>122</v>
      </c>
      <c r="M14" s="70" t="s">
        <v>123</v>
      </c>
      <c r="N14" s="77"/>
      <c r="O14" s="78"/>
      <c r="P14" s="79"/>
    </row>
    <row r="15" spans="1:20" ht="14.5" customHeight="1" x14ac:dyDescent="0.35">
      <c r="C15" s="76" t="s">
        <v>124</v>
      </c>
      <c r="F15" s="76">
        <v>2</v>
      </c>
      <c r="G15" s="80"/>
      <c r="H15" s="81"/>
      <c r="I15" s="475"/>
      <c r="J15" s="476"/>
      <c r="K15" s="477"/>
      <c r="L15" s="85"/>
      <c r="M15" s="84"/>
      <c r="N15" s="86" t="s">
        <v>124</v>
      </c>
      <c r="O15" s="87"/>
      <c r="P15" s="88"/>
    </row>
    <row r="16" spans="1:20" ht="12.65" customHeight="1" x14ac:dyDescent="0.35">
      <c r="A16" s="76" t="s">
        <v>125</v>
      </c>
      <c r="C16" s="76" t="s">
        <v>126</v>
      </c>
      <c r="E16" s="76" t="str">
        <f>$F$15&amp;$G16&amp;$I16&amp;L16&amp;M16</f>
        <v>211101</v>
      </c>
      <c r="F16" s="89" t="str">
        <f>LEFT(E16,3)</f>
        <v>211</v>
      </c>
      <c r="G16" s="90">
        <v>1</v>
      </c>
      <c r="H16" s="91"/>
      <c r="I16" s="478">
        <v>1</v>
      </c>
      <c r="J16" s="479"/>
      <c r="K16" s="480"/>
      <c r="L16" s="95" t="s">
        <v>127</v>
      </c>
      <c r="M16" s="96" t="s">
        <v>128</v>
      </c>
      <c r="N16" s="97" t="s">
        <v>129</v>
      </c>
      <c r="O16" s="98"/>
      <c r="P16" s="99">
        <f t="shared" ref="P16:P36" si="0">T16</f>
        <v>1231321409.4427326</v>
      </c>
      <c r="Q16" s="100"/>
      <c r="R16" s="100"/>
      <c r="S16" s="100">
        <v>1231321409.4427326</v>
      </c>
      <c r="T16" s="100">
        <v>1231321409.4427326</v>
      </c>
    </row>
    <row r="17" spans="1:20" ht="12.65" customHeight="1" x14ac:dyDescent="0.35">
      <c r="A17" s="76" t="s">
        <v>130</v>
      </c>
      <c r="C17" s="76" t="s">
        <v>131</v>
      </c>
      <c r="E17" s="76" t="str">
        <f t="shared" ref="E17:E36" si="1">$F$15&amp;$G17&amp;$I17&amp;L17&amp;M17</f>
        <v>211208</v>
      </c>
      <c r="F17" s="89" t="str">
        <f t="shared" ref="F17:F36" si="2">LEFT(E17,3)</f>
        <v>211</v>
      </c>
      <c r="G17" s="90">
        <v>1</v>
      </c>
      <c r="H17" s="91"/>
      <c r="I17" s="478">
        <v>1</v>
      </c>
      <c r="J17" s="479"/>
      <c r="K17" s="480"/>
      <c r="L17" s="95" t="s">
        <v>132</v>
      </c>
      <c r="M17" s="96" t="s">
        <v>133</v>
      </c>
      <c r="N17" s="97" t="s">
        <v>134</v>
      </c>
      <c r="O17" s="98"/>
      <c r="P17" s="99">
        <f t="shared" si="0"/>
        <v>46680901</v>
      </c>
      <c r="Q17" s="100"/>
      <c r="R17" s="100"/>
      <c r="S17" s="100">
        <v>46680901</v>
      </c>
      <c r="T17" s="100">
        <v>46680901</v>
      </c>
    </row>
    <row r="18" spans="1:20" ht="12.65" customHeight="1" x14ac:dyDescent="0.35">
      <c r="A18" s="76">
        <v>114</v>
      </c>
      <c r="C18" s="76" t="s">
        <v>135</v>
      </c>
      <c r="E18" s="76" t="str">
        <f t="shared" si="1"/>
        <v>211401</v>
      </c>
      <c r="F18" s="89" t="str">
        <f t="shared" si="2"/>
        <v>211</v>
      </c>
      <c r="G18" s="90">
        <v>1</v>
      </c>
      <c r="H18" s="91"/>
      <c r="I18" s="478">
        <v>1</v>
      </c>
      <c r="J18" s="479"/>
      <c r="K18" s="480"/>
      <c r="L18" s="95" t="s">
        <v>136</v>
      </c>
      <c r="M18" s="96" t="s">
        <v>128</v>
      </c>
      <c r="N18" s="97" t="s">
        <v>137</v>
      </c>
      <c r="O18" s="98"/>
      <c r="P18" s="99">
        <f t="shared" si="0"/>
        <v>104999824.27195239</v>
      </c>
      <c r="Q18" s="100"/>
      <c r="R18" s="100"/>
      <c r="S18" s="100">
        <v>104999824.27195239</v>
      </c>
      <c r="T18" s="100">
        <v>104999824.27195239</v>
      </c>
    </row>
    <row r="19" spans="1:20" ht="12.65" customHeight="1" x14ac:dyDescent="0.35">
      <c r="A19" s="76">
        <v>115</v>
      </c>
      <c r="C19" s="76" t="s">
        <v>138</v>
      </c>
      <c r="E19" s="76" t="str">
        <f t="shared" si="1"/>
        <v>211503</v>
      </c>
      <c r="F19" s="89" t="str">
        <f t="shared" si="2"/>
        <v>211</v>
      </c>
      <c r="G19" s="90">
        <v>1</v>
      </c>
      <c r="H19" s="91"/>
      <c r="I19" s="478">
        <v>1</v>
      </c>
      <c r="J19" s="479"/>
      <c r="K19" s="480"/>
      <c r="L19" s="95" t="s">
        <v>139</v>
      </c>
      <c r="M19" s="96" t="s">
        <v>140</v>
      </c>
      <c r="N19" s="97" t="s">
        <v>138</v>
      </c>
      <c r="O19" s="101"/>
      <c r="P19" s="99">
        <f t="shared" si="0"/>
        <v>165029638.1108036</v>
      </c>
      <c r="Q19" s="100"/>
      <c r="R19" s="100"/>
      <c r="S19" s="100">
        <v>165029638.1108036</v>
      </c>
      <c r="T19" s="100">
        <v>165029638.1108036</v>
      </c>
    </row>
    <row r="20" spans="1:20" ht="12.65" customHeight="1" x14ac:dyDescent="0.35">
      <c r="A20" s="76">
        <v>121</v>
      </c>
      <c r="C20" s="76" t="s">
        <v>141</v>
      </c>
      <c r="E20" s="76" t="str">
        <f t="shared" si="1"/>
        <v>211504</v>
      </c>
      <c r="F20" s="89" t="str">
        <f t="shared" si="2"/>
        <v>211</v>
      </c>
      <c r="G20" s="90">
        <v>1</v>
      </c>
      <c r="H20" s="91"/>
      <c r="I20" s="478">
        <v>1</v>
      </c>
      <c r="J20" s="479"/>
      <c r="K20" s="480"/>
      <c r="L20" s="95" t="s">
        <v>139</v>
      </c>
      <c r="M20" s="96" t="s">
        <v>142</v>
      </c>
      <c r="N20" s="97" t="s">
        <v>143</v>
      </c>
      <c r="O20" s="101"/>
      <c r="P20" s="99">
        <f t="shared" si="0"/>
        <v>14904845.61110976</v>
      </c>
      <c r="Q20" s="100"/>
      <c r="R20" s="100"/>
      <c r="S20" s="100">
        <v>14904845.61110976</v>
      </c>
      <c r="T20" s="100">
        <v>14904845.61110976</v>
      </c>
    </row>
    <row r="21" spans="1:20" ht="12.65" customHeight="1" x14ac:dyDescent="0.35">
      <c r="A21" s="76" t="s">
        <v>144</v>
      </c>
      <c r="C21" s="76" t="s">
        <v>145</v>
      </c>
      <c r="E21" s="76" t="str">
        <f t="shared" si="1"/>
        <v>211601</v>
      </c>
      <c r="F21" s="89" t="str">
        <f t="shared" si="2"/>
        <v>211</v>
      </c>
      <c r="G21" s="90">
        <v>1</v>
      </c>
      <c r="H21" s="91"/>
      <c r="I21" s="478">
        <v>1</v>
      </c>
      <c r="J21" s="479"/>
      <c r="K21" s="480"/>
      <c r="L21" s="95" t="s">
        <v>146</v>
      </c>
      <c r="M21" s="96" t="s">
        <v>128</v>
      </c>
      <c r="N21" s="97" t="s">
        <v>147</v>
      </c>
      <c r="O21" s="98"/>
      <c r="P21" s="99">
        <f t="shared" si="0"/>
        <v>88610955.977852345</v>
      </c>
      <c r="Q21" s="100"/>
      <c r="R21" s="100"/>
      <c r="S21" s="100">
        <v>88610955.977852345</v>
      </c>
      <c r="T21" s="100">
        <v>88610955.977852345</v>
      </c>
    </row>
    <row r="22" spans="1:20" ht="12.65" customHeight="1" x14ac:dyDescent="0.35">
      <c r="A22" s="76" t="s">
        <v>148</v>
      </c>
      <c r="C22" s="76" t="s">
        <v>149</v>
      </c>
      <c r="E22" s="76" t="str">
        <f t="shared" si="1"/>
        <v>212101</v>
      </c>
      <c r="F22" s="89" t="str">
        <f t="shared" si="2"/>
        <v>212</v>
      </c>
      <c r="G22" s="90">
        <v>1</v>
      </c>
      <c r="H22" s="91"/>
      <c r="I22" s="478">
        <v>2</v>
      </c>
      <c r="J22" s="479"/>
      <c r="K22" s="480"/>
      <c r="L22" s="95" t="s">
        <v>127</v>
      </c>
      <c r="M22" s="96" t="s">
        <v>128</v>
      </c>
      <c r="N22" s="97" t="s">
        <v>150</v>
      </c>
      <c r="O22" s="98"/>
      <c r="P22" s="99">
        <f t="shared" si="0"/>
        <v>118734835.69220789</v>
      </c>
      <c r="Q22" s="100"/>
      <c r="R22" s="100"/>
      <c r="S22" s="100">
        <v>118734835.69220789</v>
      </c>
      <c r="T22" s="100">
        <v>118734835.69220789</v>
      </c>
    </row>
    <row r="23" spans="1:20" ht="12.65" customHeight="1" x14ac:dyDescent="0.35">
      <c r="A23" s="76" t="s">
        <v>148</v>
      </c>
      <c r="C23" s="76" t="s">
        <v>151</v>
      </c>
      <c r="E23" s="76" t="str">
        <f t="shared" si="1"/>
        <v>212204</v>
      </c>
      <c r="F23" s="89" t="str">
        <f t="shared" si="2"/>
        <v>212</v>
      </c>
      <c r="G23" s="90">
        <v>1</v>
      </c>
      <c r="H23" s="91"/>
      <c r="I23" s="478">
        <v>2</v>
      </c>
      <c r="J23" s="479"/>
      <c r="K23" s="480"/>
      <c r="L23" s="95" t="s">
        <v>132</v>
      </c>
      <c r="M23" s="96" t="s">
        <v>142</v>
      </c>
      <c r="N23" s="97" t="s">
        <v>152</v>
      </c>
      <c r="O23" s="98"/>
      <c r="P23" s="99">
        <f t="shared" si="0"/>
        <v>93787166.666666701</v>
      </c>
      <c r="Q23" s="100"/>
      <c r="R23" s="100"/>
      <c r="S23" s="100">
        <v>101156066.6666667</v>
      </c>
      <c r="T23" s="102">
        <v>93787166.666666701</v>
      </c>
    </row>
    <row r="24" spans="1:20" ht="12.65" customHeight="1" x14ac:dyDescent="0.35">
      <c r="A24" s="76" t="s">
        <v>148</v>
      </c>
      <c r="C24" s="76" t="s">
        <v>151</v>
      </c>
      <c r="E24" s="76" t="str">
        <f t="shared" si="1"/>
        <v>212204</v>
      </c>
      <c r="F24" s="89" t="str">
        <f t="shared" si="2"/>
        <v>212</v>
      </c>
      <c r="G24" s="90">
        <v>1</v>
      </c>
      <c r="H24" s="91"/>
      <c r="I24" s="478">
        <v>2</v>
      </c>
      <c r="J24" s="479"/>
      <c r="K24" s="480"/>
      <c r="L24" s="95" t="s">
        <v>132</v>
      </c>
      <c r="M24" s="96" t="s">
        <v>142</v>
      </c>
      <c r="N24" s="97" t="s">
        <v>151</v>
      </c>
      <c r="O24" s="98"/>
      <c r="P24" s="99">
        <f t="shared" si="0"/>
        <v>7368900</v>
      </c>
      <c r="Q24" s="100"/>
      <c r="R24" s="100"/>
      <c r="S24" s="100">
        <v>101156066.6666667</v>
      </c>
      <c r="T24" s="102">
        <v>7368900</v>
      </c>
    </row>
    <row r="25" spans="1:20" ht="12.65" customHeight="1" x14ac:dyDescent="0.35">
      <c r="A25" s="76" t="s">
        <v>153</v>
      </c>
      <c r="C25" s="76" t="s">
        <v>154</v>
      </c>
      <c r="E25" s="76" t="str">
        <f t="shared" si="1"/>
        <v>212206</v>
      </c>
      <c r="F25" s="89" t="str">
        <f t="shared" si="2"/>
        <v>212</v>
      </c>
      <c r="G25" s="90">
        <v>1</v>
      </c>
      <c r="H25" s="91"/>
      <c r="I25" s="478">
        <v>2</v>
      </c>
      <c r="J25" s="479"/>
      <c r="K25" s="480"/>
      <c r="L25" s="95" t="s">
        <v>132</v>
      </c>
      <c r="M25" s="96" t="s">
        <v>155</v>
      </c>
      <c r="N25" s="97" t="s">
        <v>156</v>
      </c>
      <c r="O25" s="98"/>
      <c r="P25" s="99">
        <f t="shared" si="0"/>
        <v>5493971.9000000004</v>
      </c>
      <c r="Q25" s="100"/>
      <c r="R25" s="100"/>
      <c r="S25" s="100">
        <v>5493971.9000000004</v>
      </c>
      <c r="T25" s="100">
        <v>5493971.9000000004</v>
      </c>
    </row>
    <row r="26" spans="1:20" ht="12.65" customHeight="1" x14ac:dyDescent="0.35">
      <c r="A26" s="76">
        <v>132</v>
      </c>
      <c r="C26" s="76" t="s">
        <v>157</v>
      </c>
      <c r="E26" s="76" t="str">
        <f t="shared" si="1"/>
        <v>213201</v>
      </c>
      <c r="F26" s="89" t="str">
        <f t="shared" si="2"/>
        <v>213</v>
      </c>
      <c r="G26" s="90">
        <v>1</v>
      </c>
      <c r="H26" s="91"/>
      <c r="I26" s="478">
        <v>3</v>
      </c>
      <c r="J26" s="479"/>
      <c r="K26" s="480"/>
      <c r="L26" s="95" t="s">
        <v>132</v>
      </c>
      <c r="M26" s="96" t="s">
        <v>128</v>
      </c>
      <c r="N26" s="97" t="s">
        <v>158</v>
      </c>
      <c r="O26" s="101"/>
      <c r="P26" s="99">
        <f t="shared" si="0"/>
        <v>20730856.059179995</v>
      </c>
      <c r="Q26" s="100"/>
      <c r="R26" s="100"/>
      <c r="S26" s="100">
        <v>20730856.059179995</v>
      </c>
      <c r="T26" s="100">
        <v>20730856.059179995</v>
      </c>
    </row>
    <row r="27" spans="1:20" ht="12.65" customHeight="1" x14ac:dyDescent="0.35">
      <c r="A27" s="76">
        <v>141</v>
      </c>
      <c r="C27" s="76" t="s">
        <v>159</v>
      </c>
      <c r="E27" s="76" t="str">
        <f t="shared" si="1"/>
        <v>214201</v>
      </c>
      <c r="F27" s="89" t="str">
        <f>LEFT(E27,3)</f>
        <v>214</v>
      </c>
      <c r="G27" s="90">
        <v>1</v>
      </c>
      <c r="H27" s="91"/>
      <c r="I27" s="478">
        <v>4</v>
      </c>
      <c r="J27" s="479"/>
      <c r="K27" s="480"/>
      <c r="L27" s="95" t="s">
        <v>132</v>
      </c>
      <c r="M27" s="96" t="s">
        <v>128</v>
      </c>
      <c r="N27" s="97" t="s">
        <v>160</v>
      </c>
      <c r="O27" s="101"/>
      <c r="P27" s="99">
        <f t="shared" si="0"/>
        <v>4264202.5523000006</v>
      </c>
      <c r="Q27" s="100"/>
      <c r="R27" s="100"/>
      <c r="S27" s="100">
        <v>4264202.5523000006</v>
      </c>
      <c r="T27" s="100">
        <v>4264202.5523000006</v>
      </c>
    </row>
    <row r="28" spans="1:20" ht="12.65" customHeight="1" x14ac:dyDescent="0.35">
      <c r="A28" s="76" t="s">
        <v>161</v>
      </c>
      <c r="C28" s="76" t="s">
        <v>162</v>
      </c>
      <c r="E28" s="76" t="str">
        <f t="shared" si="1"/>
        <v>214203</v>
      </c>
      <c r="F28" s="89" t="str">
        <f t="shared" si="2"/>
        <v>214</v>
      </c>
      <c r="G28" s="90">
        <v>1</v>
      </c>
      <c r="H28" s="91"/>
      <c r="I28" s="478">
        <v>4</v>
      </c>
      <c r="J28" s="479"/>
      <c r="K28" s="480"/>
      <c r="L28" s="95" t="s">
        <v>132</v>
      </c>
      <c r="M28" s="96" t="s">
        <v>140</v>
      </c>
      <c r="N28" s="97" t="s">
        <v>163</v>
      </c>
      <c r="O28" s="101"/>
      <c r="P28" s="99">
        <f t="shared" si="0"/>
        <v>113818979.97905789</v>
      </c>
      <c r="Q28" s="100"/>
      <c r="R28" s="100"/>
      <c r="S28" s="100">
        <v>113818979.97905789</v>
      </c>
      <c r="T28" s="100">
        <v>113818979.97905789</v>
      </c>
    </row>
    <row r="29" spans="1:20" ht="12.65" customHeight="1" x14ac:dyDescent="0.35">
      <c r="A29" s="76" t="s">
        <v>164</v>
      </c>
      <c r="C29" s="76" t="s">
        <v>165</v>
      </c>
      <c r="E29" s="76" t="str">
        <f t="shared" si="1"/>
        <v>214204</v>
      </c>
      <c r="F29" s="89" t="str">
        <f t="shared" si="2"/>
        <v>214</v>
      </c>
      <c r="G29" s="90">
        <v>1</v>
      </c>
      <c r="H29" s="91"/>
      <c r="I29" s="478">
        <v>4</v>
      </c>
      <c r="J29" s="479"/>
      <c r="K29" s="480"/>
      <c r="L29" s="95" t="s">
        <v>132</v>
      </c>
      <c r="M29" s="96" t="s">
        <v>142</v>
      </c>
      <c r="N29" s="97" t="s">
        <v>166</v>
      </c>
      <c r="O29" s="101"/>
      <c r="P29" s="99">
        <f t="shared" si="0"/>
        <v>212008105.35435718</v>
      </c>
      <c r="Q29" s="100"/>
      <c r="R29" s="100"/>
      <c r="S29" s="100">
        <v>221554760.2406905</v>
      </c>
      <c r="T29" s="102">
        <v>212008105.35435718</v>
      </c>
    </row>
    <row r="30" spans="1:20" ht="12.65" customHeight="1" x14ac:dyDescent="0.35">
      <c r="A30" s="76" t="s">
        <v>164</v>
      </c>
      <c r="C30" s="76" t="s">
        <v>165</v>
      </c>
      <c r="E30" s="76" t="str">
        <f t="shared" si="1"/>
        <v>214204</v>
      </c>
      <c r="F30" s="89" t="str">
        <f t="shared" si="2"/>
        <v>214</v>
      </c>
      <c r="G30" s="90">
        <v>1</v>
      </c>
      <c r="H30" s="91"/>
      <c r="I30" s="478">
        <v>4</v>
      </c>
      <c r="J30" s="479"/>
      <c r="K30" s="480"/>
      <c r="L30" s="95" t="s">
        <v>132</v>
      </c>
      <c r="M30" s="96" t="s">
        <v>142</v>
      </c>
      <c r="N30" s="97" t="s">
        <v>167</v>
      </c>
      <c r="O30" s="101"/>
      <c r="P30" s="99">
        <f t="shared" si="0"/>
        <v>98000</v>
      </c>
      <c r="Q30" s="100"/>
      <c r="R30" s="100"/>
      <c r="S30" s="100">
        <v>221554760.2406905</v>
      </c>
      <c r="T30" s="102">
        <v>98000</v>
      </c>
    </row>
    <row r="31" spans="1:20" ht="12.65" customHeight="1" x14ac:dyDescent="0.35">
      <c r="A31" s="76" t="s">
        <v>164</v>
      </c>
      <c r="C31" s="76" t="s">
        <v>165</v>
      </c>
      <c r="E31" s="76" t="str">
        <f t="shared" si="1"/>
        <v>214204</v>
      </c>
      <c r="F31" s="89" t="str">
        <f t="shared" si="2"/>
        <v>214</v>
      </c>
      <c r="G31" s="90">
        <v>1</v>
      </c>
      <c r="H31" s="91"/>
      <c r="I31" s="478">
        <v>4</v>
      </c>
      <c r="J31" s="479"/>
      <c r="K31" s="480"/>
      <c r="L31" s="95" t="s">
        <v>132</v>
      </c>
      <c r="M31" s="96" t="s">
        <v>142</v>
      </c>
      <c r="N31" s="97" t="s">
        <v>168</v>
      </c>
      <c r="O31" s="101"/>
      <c r="P31" s="99">
        <f t="shared" si="0"/>
        <v>6991524.9253333323</v>
      </c>
      <c r="Q31" s="100"/>
      <c r="R31" s="100"/>
      <c r="S31" s="100">
        <v>221554760.2406905</v>
      </c>
      <c r="T31" s="102">
        <v>6991524.9253333323</v>
      </c>
    </row>
    <row r="32" spans="1:20" ht="12.65" customHeight="1" x14ac:dyDescent="0.35">
      <c r="A32" s="76" t="s">
        <v>164</v>
      </c>
      <c r="C32" s="76" t="s">
        <v>165</v>
      </c>
      <c r="E32" s="76" t="str">
        <f t="shared" si="1"/>
        <v>214204</v>
      </c>
      <c r="F32" s="89" t="str">
        <f t="shared" si="2"/>
        <v>214</v>
      </c>
      <c r="G32" s="90">
        <v>1</v>
      </c>
      <c r="H32" s="91"/>
      <c r="I32" s="478">
        <v>4</v>
      </c>
      <c r="J32" s="479"/>
      <c r="K32" s="480"/>
      <c r="L32" s="95" t="s">
        <v>132</v>
      </c>
      <c r="M32" s="96" t="s">
        <v>142</v>
      </c>
      <c r="N32" s="97" t="s">
        <v>169</v>
      </c>
      <c r="O32" s="101"/>
      <c r="P32" s="99">
        <f t="shared" si="0"/>
        <v>2457129.9610000001</v>
      </c>
      <c r="Q32" s="100"/>
      <c r="R32" s="100"/>
      <c r="S32" s="100">
        <v>221554760.2406905</v>
      </c>
      <c r="T32" s="102">
        <v>2457129.9610000001</v>
      </c>
    </row>
    <row r="33" spans="1:20" ht="12.65" customHeight="1" x14ac:dyDescent="0.35">
      <c r="A33" s="76" t="s">
        <v>170</v>
      </c>
      <c r="C33" s="76" t="s">
        <v>171</v>
      </c>
      <c r="E33" s="76" t="str">
        <f t="shared" si="1"/>
        <v>215101</v>
      </c>
      <c r="F33" s="89" t="str">
        <f t="shared" si="2"/>
        <v>215</v>
      </c>
      <c r="G33" s="90">
        <v>1</v>
      </c>
      <c r="H33" s="91"/>
      <c r="I33" s="478">
        <v>5</v>
      </c>
      <c r="J33" s="479"/>
      <c r="K33" s="480"/>
      <c r="L33" s="95" t="s">
        <v>127</v>
      </c>
      <c r="M33" s="96" t="s">
        <v>128</v>
      </c>
      <c r="N33" s="97" t="s">
        <v>172</v>
      </c>
      <c r="O33" s="101"/>
      <c r="P33" s="99">
        <f t="shared" si="0"/>
        <v>72085803.583169445</v>
      </c>
      <c r="Q33" s="100"/>
      <c r="R33" s="100"/>
      <c r="S33" s="100">
        <v>72085803.583169445</v>
      </c>
      <c r="T33" s="100">
        <v>72085803.583169445</v>
      </c>
    </row>
    <row r="34" spans="1:20" ht="12.65" customHeight="1" x14ac:dyDescent="0.35">
      <c r="A34" s="76">
        <v>151</v>
      </c>
      <c r="C34" s="76" t="s">
        <v>173</v>
      </c>
      <c r="E34" s="76" t="str">
        <f t="shared" si="1"/>
        <v>215201</v>
      </c>
      <c r="F34" s="89" t="str">
        <f t="shared" si="2"/>
        <v>215</v>
      </c>
      <c r="G34" s="90">
        <v>1</v>
      </c>
      <c r="H34" s="91"/>
      <c r="I34" s="478">
        <v>5</v>
      </c>
      <c r="J34" s="479"/>
      <c r="K34" s="480"/>
      <c r="L34" s="95" t="s">
        <v>132</v>
      </c>
      <c r="M34" s="96" t="s">
        <v>128</v>
      </c>
      <c r="N34" s="97" t="s">
        <v>174</v>
      </c>
      <c r="O34" s="101"/>
      <c r="P34" s="99">
        <f t="shared" si="0"/>
        <v>83651541.930993006</v>
      </c>
      <c r="Q34" s="100"/>
      <c r="R34" s="100"/>
      <c r="S34" s="100">
        <v>83651541.930993006</v>
      </c>
      <c r="T34" s="100">
        <v>83651541.930993006</v>
      </c>
    </row>
    <row r="35" spans="1:20" ht="12.65" customHeight="1" x14ac:dyDescent="0.35">
      <c r="A35" s="76">
        <v>151</v>
      </c>
      <c r="C35" s="76" t="s">
        <v>173</v>
      </c>
      <c r="E35" s="76" t="str">
        <f t="shared" si="1"/>
        <v>215301</v>
      </c>
      <c r="F35" s="89" t="str">
        <f t="shared" si="2"/>
        <v>215</v>
      </c>
      <c r="G35" s="90">
        <v>1</v>
      </c>
      <c r="H35" s="91"/>
      <c r="I35" s="478">
        <v>5</v>
      </c>
      <c r="J35" s="479"/>
      <c r="K35" s="480"/>
      <c r="L35" s="95" t="s">
        <v>175</v>
      </c>
      <c r="M35" s="96" t="s">
        <v>128</v>
      </c>
      <c r="N35" s="97" t="s">
        <v>176</v>
      </c>
      <c r="O35" s="101"/>
      <c r="P35" s="99">
        <f t="shared" si="0"/>
        <v>6161427.4977199985</v>
      </c>
      <c r="Q35" s="100"/>
      <c r="R35" s="100"/>
      <c r="S35" s="100">
        <v>6161427.4977199985</v>
      </c>
      <c r="T35" s="100">
        <v>6161427.4977199985</v>
      </c>
    </row>
    <row r="36" spans="1:20" ht="12.65" customHeight="1" x14ac:dyDescent="0.35">
      <c r="A36" s="76">
        <v>151</v>
      </c>
      <c r="C36" s="76" t="s">
        <v>173</v>
      </c>
      <c r="E36" s="76" t="str">
        <f t="shared" si="1"/>
        <v>228801</v>
      </c>
      <c r="F36" s="89" t="str">
        <f t="shared" si="2"/>
        <v>228</v>
      </c>
      <c r="G36" s="90">
        <v>2</v>
      </c>
      <c r="H36" s="91"/>
      <c r="I36" s="478">
        <v>8</v>
      </c>
      <c r="J36" s="479"/>
      <c r="K36" s="480"/>
      <c r="L36" s="95">
        <v>8</v>
      </c>
      <c r="M36" s="96" t="s">
        <v>128</v>
      </c>
      <c r="N36" s="97" t="s">
        <v>177</v>
      </c>
      <c r="O36" s="101"/>
      <c r="P36" s="99">
        <f t="shared" si="0"/>
        <v>156526276.72187978</v>
      </c>
      <c r="Q36" s="100"/>
      <c r="R36" s="100"/>
      <c r="S36" s="100">
        <v>156526276.72187978</v>
      </c>
      <c r="T36" s="100">
        <v>156526276.72187978</v>
      </c>
    </row>
    <row r="37" spans="1:20" ht="13" customHeight="1" thickBot="1" x14ac:dyDescent="0.4">
      <c r="G37" s="103"/>
      <c r="H37" s="104"/>
      <c r="I37" s="105"/>
      <c r="J37" s="106"/>
      <c r="K37" s="107"/>
      <c r="L37" s="108"/>
      <c r="M37" s="107"/>
      <c r="N37" s="109"/>
      <c r="O37" s="110"/>
      <c r="P37" s="111"/>
    </row>
    <row r="38" spans="1:20" ht="13.5" thickBot="1" x14ac:dyDescent="0.4">
      <c r="C38" s="76" t="s">
        <v>178</v>
      </c>
      <c r="G38" s="112"/>
      <c r="H38" s="113"/>
      <c r="I38" s="113"/>
      <c r="J38" s="113"/>
      <c r="K38" s="113"/>
      <c r="L38" s="113"/>
      <c r="M38" s="114"/>
      <c r="N38" s="115" t="s">
        <v>178</v>
      </c>
      <c r="O38" s="116"/>
      <c r="P38" s="117">
        <f>SUM(P16:P36)</f>
        <v>2555726297.2383161</v>
      </c>
      <c r="Q38" s="118"/>
      <c r="S38" s="117">
        <v>3321546644.6270547</v>
      </c>
      <c r="T38" s="117">
        <v>2555726297.2383161</v>
      </c>
    </row>
    <row r="39" spans="1:20" ht="13" x14ac:dyDescent="0.35">
      <c r="C39" s="76" t="s">
        <v>179</v>
      </c>
      <c r="G39" s="80"/>
      <c r="H39" s="81"/>
      <c r="I39" s="82"/>
      <c r="J39" s="83"/>
      <c r="K39" s="84"/>
      <c r="L39" s="85"/>
      <c r="M39" s="119"/>
      <c r="N39" s="120" t="s">
        <v>179</v>
      </c>
      <c r="O39" s="121"/>
      <c r="P39" s="122"/>
    </row>
    <row r="40" spans="1:20" ht="12.65" customHeight="1" x14ac:dyDescent="0.35">
      <c r="B40" s="76">
        <v>213</v>
      </c>
      <c r="C40" s="76" t="s">
        <v>180</v>
      </c>
      <c r="E40" s="76" t="str">
        <f t="shared" ref="E40:E80" si="3">$F$15&amp;$G40&amp;$I40&amp;L40&amp;M40</f>
        <v>221301</v>
      </c>
      <c r="F40" s="89" t="str">
        <f t="shared" ref="F40:F80" si="4">LEFT(E40,3)</f>
        <v>221</v>
      </c>
      <c r="G40" s="90">
        <v>2</v>
      </c>
      <c r="H40" s="91"/>
      <c r="I40" s="478" t="s">
        <v>127</v>
      </c>
      <c r="J40" s="479"/>
      <c r="K40" s="480"/>
      <c r="L40" s="95" t="s">
        <v>175</v>
      </c>
      <c r="M40" s="96" t="s">
        <v>128</v>
      </c>
      <c r="N40" s="97" t="s">
        <v>181</v>
      </c>
      <c r="O40" s="101"/>
      <c r="P40" s="99">
        <f t="shared" ref="P40:P80" si="5">T40</f>
        <v>5970888</v>
      </c>
      <c r="Q40" s="100"/>
      <c r="R40" s="100"/>
      <c r="S40" s="100">
        <v>5970888</v>
      </c>
      <c r="T40" s="100">
        <v>5970888</v>
      </c>
    </row>
    <row r="41" spans="1:20" ht="12.65" customHeight="1" x14ac:dyDescent="0.35">
      <c r="B41" s="76">
        <v>215</v>
      </c>
      <c r="C41" s="76" t="s">
        <v>182</v>
      </c>
      <c r="E41" s="76" t="str">
        <f t="shared" si="3"/>
        <v>221501</v>
      </c>
      <c r="F41" s="89" t="str">
        <f t="shared" si="4"/>
        <v>221</v>
      </c>
      <c r="G41" s="90">
        <v>2</v>
      </c>
      <c r="H41" s="91"/>
      <c r="I41" s="478" t="s">
        <v>127</v>
      </c>
      <c r="J41" s="479"/>
      <c r="K41" s="480"/>
      <c r="L41" s="95" t="s">
        <v>139</v>
      </c>
      <c r="M41" s="96" t="s">
        <v>128</v>
      </c>
      <c r="N41" s="97" t="s">
        <v>183</v>
      </c>
      <c r="O41" s="101"/>
      <c r="P41" s="99">
        <f t="shared" si="5"/>
        <v>30793648</v>
      </c>
      <c r="Q41" s="100"/>
      <c r="R41" s="100"/>
      <c r="S41" s="100">
        <v>30793648</v>
      </c>
      <c r="T41" s="100">
        <v>30793648</v>
      </c>
    </row>
    <row r="42" spans="1:20" ht="12.65" customHeight="1" x14ac:dyDescent="0.35">
      <c r="B42" s="76" t="s">
        <v>184</v>
      </c>
      <c r="C42" s="76" t="s">
        <v>185</v>
      </c>
      <c r="E42" s="76" t="str">
        <f t="shared" si="3"/>
        <v>221601</v>
      </c>
      <c r="F42" s="89" t="str">
        <f t="shared" si="4"/>
        <v>221</v>
      </c>
      <c r="G42" s="90">
        <v>2</v>
      </c>
      <c r="H42" s="91"/>
      <c r="I42" s="478" t="s">
        <v>127</v>
      </c>
      <c r="J42" s="479"/>
      <c r="K42" s="480"/>
      <c r="L42" s="95" t="s">
        <v>146</v>
      </c>
      <c r="M42" s="96" t="s">
        <v>128</v>
      </c>
      <c r="N42" s="97" t="s">
        <v>186</v>
      </c>
      <c r="O42" s="101"/>
      <c r="P42" s="99">
        <f t="shared" si="5"/>
        <v>18030055.440000001</v>
      </c>
      <c r="Q42" s="100"/>
      <c r="R42" s="100"/>
      <c r="S42" s="100">
        <v>18030055.440000001</v>
      </c>
      <c r="T42" s="100">
        <v>18030055.440000001</v>
      </c>
    </row>
    <row r="43" spans="1:20" ht="12.65" customHeight="1" x14ac:dyDescent="0.35">
      <c r="B43" s="76">
        <v>217</v>
      </c>
      <c r="C43" s="76" t="s">
        <v>187</v>
      </c>
      <c r="E43" s="76" t="str">
        <f t="shared" si="3"/>
        <v>221701</v>
      </c>
      <c r="F43" s="89" t="str">
        <f t="shared" si="4"/>
        <v>221</v>
      </c>
      <c r="G43" s="90">
        <v>2</v>
      </c>
      <c r="H43" s="91"/>
      <c r="I43" s="478" t="s">
        <v>127</v>
      </c>
      <c r="J43" s="479"/>
      <c r="K43" s="480"/>
      <c r="L43" s="95" t="s">
        <v>188</v>
      </c>
      <c r="M43" s="96" t="s">
        <v>128</v>
      </c>
      <c r="N43" s="97" t="s">
        <v>187</v>
      </c>
      <c r="O43" s="101"/>
      <c r="P43" s="99">
        <f t="shared" si="5"/>
        <v>103755.2</v>
      </c>
      <c r="Q43" s="100"/>
      <c r="R43" s="100"/>
      <c r="S43" s="100">
        <v>103755.2</v>
      </c>
      <c r="T43" s="100">
        <v>103755.2</v>
      </c>
    </row>
    <row r="44" spans="1:20" ht="12.65" customHeight="1" x14ac:dyDescent="0.35">
      <c r="B44" s="76">
        <v>218</v>
      </c>
      <c r="C44" s="76" t="s">
        <v>189</v>
      </c>
      <c r="E44" s="76" t="str">
        <f t="shared" si="3"/>
        <v>221801</v>
      </c>
      <c r="F44" s="89" t="str">
        <f t="shared" si="4"/>
        <v>221</v>
      </c>
      <c r="G44" s="90">
        <v>2</v>
      </c>
      <c r="H44" s="91"/>
      <c r="I44" s="478" t="s">
        <v>127</v>
      </c>
      <c r="J44" s="479"/>
      <c r="K44" s="480"/>
      <c r="L44" s="95" t="s">
        <v>190</v>
      </c>
      <c r="M44" s="96" t="s">
        <v>128</v>
      </c>
      <c r="N44" s="97" t="s">
        <v>191</v>
      </c>
      <c r="O44" s="101"/>
      <c r="P44" s="99">
        <f t="shared" si="5"/>
        <v>341184</v>
      </c>
      <c r="Q44" s="100"/>
      <c r="R44" s="100"/>
      <c r="S44" s="100">
        <v>341184</v>
      </c>
      <c r="T44" s="100">
        <v>341184</v>
      </c>
    </row>
    <row r="45" spans="1:20" ht="12.65" customHeight="1" x14ac:dyDescent="0.35">
      <c r="B45" s="76">
        <v>221</v>
      </c>
      <c r="C45" s="76" t="s">
        <v>192</v>
      </c>
      <c r="E45" s="76" t="str">
        <f t="shared" si="3"/>
        <v>222101</v>
      </c>
      <c r="F45" s="89" t="str">
        <f t="shared" si="4"/>
        <v>222</v>
      </c>
      <c r="G45" s="90">
        <v>2</v>
      </c>
      <c r="H45" s="91"/>
      <c r="I45" s="478" t="s">
        <v>132</v>
      </c>
      <c r="J45" s="479"/>
      <c r="K45" s="480"/>
      <c r="L45" s="95" t="s">
        <v>127</v>
      </c>
      <c r="M45" s="96" t="s">
        <v>128</v>
      </c>
      <c r="N45" s="97" t="s">
        <v>193</v>
      </c>
      <c r="O45" s="101"/>
      <c r="P45" s="99">
        <f t="shared" si="5"/>
        <v>86978499.999974981</v>
      </c>
      <c r="Q45" s="100"/>
      <c r="R45" s="100"/>
      <c r="S45" s="100">
        <v>86978499.999974981</v>
      </c>
      <c r="T45" s="100">
        <v>86978499.999974981</v>
      </c>
    </row>
    <row r="46" spans="1:20" ht="12.65" customHeight="1" x14ac:dyDescent="0.35">
      <c r="B46" s="76">
        <v>222</v>
      </c>
      <c r="C46" s="76" t="s">
        <v>194</v>
      </c>
      <c r="E46" s="76" t="str">
        <f t="shared" si="3"/>
        <v>222201</v>
      </c>
      <c r="F46" s="89" t="str">
        <f t="shared" si="4"/>
        <v>222</v>
      </c>
      <c r="G46" s="90">
        <v>2</v>
      </c>
      <c r="H46" s="91"/>
      <c r="I46" s="478" t="s">
        <v>132</v>
      </c>
      <c r="J46" s="479"/>
      <c r="K46" s="480"/>
      <c r="L46" s="95" t="s">
        <v>132</v>
      </c>
      <c r="M46" s="96" t="s">
        <v>128</v>
      </c>
      <c r="N46" s="97" t="s">
        <v>195</v>
      </c>
      <c r="O46" s="101"/>
      <c r="P46" s="99">
        <f t="shared" si="5"/>
        <v>4694250.0005000001</v>
      </c>
      <c r="Q46" s="100"/>
      <c r="R46" s="100"/>
      <c r="S46" s="100">
        <v>4694250.0005000001</v>
      </c>
      <c r="T46" s="100">
        <v>4694250.0005000001</v>
      </c>
    </row>
    <row r="47" spans="1:20" ht="12.65" customHeight="1" x14ac:dyDescent="0.35">
      <c r="B47" s="76">
        <v>231</v>
      </c>
      <c r="C47" s="76" t="s">
        <v>196</v>
      </c>
      <c r="E47" s="76" t="str">
        <f t="shared" si="3"/>
        <v>223101</v>
      </c>
      <c r="F47" s="89" t="str">
        <f t="shared" si="4"/>
        <v>223</v>
      </c>
      <c r="G47" s="90">
        <v>2</v>
      </c>
      <c r="H47" s="91"/>
      <c r="I47" s="478" t="s">
        <v>175</v>
      </c>
      <c r="J47" s="479"/>
      <c r="K47" s="480"/>
      <c r="L47" s="95" t="s">
        <v>127</v>
      </c>
      <c r="M47" s="96" t="s">
        <v>128</v>
      </c>
      <c r="N47" s="123" t="s">
        <v>197</v>
      </c>
      <c r="O47" s="98"/>
      <c r="P47" s="99">
        <f t="shared" si="5"/>
        <v>36804495.439999998</v>
      </c>
      <c r="Q47" s="100"/>
      <c r="R47" s="100"/>
      <c r="S47" s="100">
        <v>36804495.439999998</v>
      </c>
      <c r="T47" s="100">
        <v>36804495.439999998</v>
      </c>
    </row>
    <row r="48" spans="1:20" ht="12.65" customHeight="1" x14ac:dyDescent="0.35">
      <c r="B48" s="76">
        <v>232</v>
      </c>
      <c r="C48" s="76" t="s">
        <v>198</v>
      </c>
      <c r="E48" s="76" t="str">
        <f t="shared" si="3"/>
        <v>223201</v>
      </c>
      <c r="F48" s="89" t="str">
        <f t="shared" si="4"/>
        <v>223</v>
      </c>
      <c r="G48" s="90">
        <v>2</v>
      </c>
      <c r="H48" s="91"/>
      <c r="I48" s="478" t="s">
        <v>175</v>
      </c>
      <c r="J48" s="479"/>
      <c r="K48" s="480"/>
      <c r="L48" s="95" t="s">
        <v>132</v>
      </c>
      <c r="M48" s="96" t="s">
        <v>128</v>
      </c>
      <c r="N48" s="97" t="s">
        <v>199</v>
      </c>
      <c r="O48" s="98"/>
      <c r="P48" s="99">
        <f t="shared" si="5"/>
        <v>6811892.4550000001</v>
      </c>
      <c r="Q48" s="100"/>
      <c r="R48" s="100"/>
      <c r="S48" s="100">
        <v>6811892.4550000001</v>
      </c>
      <c r="T48" s="100">
        <v>6811892.4550000001</v>
      </c>
    </row>
    <row r="49" spans="2:20" ht="12.65" customHeight="1" x14ac:dyDescent="0.35">
      <c r="B49" s="76">
        <v>241</v>
      </c>
      <c r="C49" s="76" t="s">
        <v>200</v>
      </c>
      <c r="E49" s="76" t="str">
        <f t="shared" si="3"/>
        <v>224101</v>
      </c>
      <c r="F49" s="89" t="str">
        <f t="shared" si="4"/>
        <v>224</v>
      </c>
      <c r="G49" s="90">
        <v>2</v>
      </c>
      <c r="H49" s="91"/>
      <c r="I49" s="478" t="s">
        <v>136</v>
      </c>
      <c r="J49" s="479"/>
      <c r="K49" s="480"/>
      <c r="L49" s="95" t="s">
        <v>127</v>
      </c>
      <c r="M49" s="96" t="s">
        <v>128</v>
      </c>
      <c r="N49" s="123" t="s">
        <v>201</v>
      </c>
      <c r="O49" s="98"/>
      <c r="P49" s="99">
        <f t="shared" si="5"/>
        <v>9024009.5</v>
      </c>
      <c r="Q49" s="100"/>
      <c r="R49" s="100"/>
      <c r="S49" s="100">
        <v>9024009.5</v>
      </c>
      <c r="T49" s="100">
        <v>9024009.5</v>
      </c>
    </row>
    <row r="50" spans="2:20" ht="12.65" customHeight="1" x14ac:dyDescent="0.35">
      <c r="B50" s="76">
        <v>242</v>
      </c>
      <c r="C50" s="76" t="s">
        <v>202</v>
      </c>
      <c r="E50" s="76" t="str">
        <f t="shared" si="3"/>
        <v>224201</v>
      </c>
      <c r="F50" s="89" t="str">
        <f t="shared" si="4"/>
        <v>224</v>
      </c>
      <c r="G50" s="90">
        <v>2</v>
      </c>
      <c r="H50" s="91"/>
      <c r="I50" s="478" t="s">
        <v>136</v>
      </c>
      <c r="J50" s="479"/>
      <c r="K50" s="480"/>
      <c r="L50" s="95" t="s">
        <v>132</v>
      </c>
      <c r="M50" s="96" t="s">
        <v>128</v>
      </c>
      <c r="N50" s="123" t="s">
        <v>202</v>
      </c>
      <c r="O50" s="101"/>
      <c r="P50" s="99">
        <f t="shared" si="5"/>
        <v>400000</v>
      </c>
      <c r="Q50" s="100"/>
      <c r="R50" s="100"/>
      <c r="S50" s="100">
        <v>400000</v>
      </c>
      <c r="T50" s="100">
        <v>400000</v>
      </c>
    </row>
    <row r="51" spans="2:20" ht="12.65" customHeight="1" x14ac:dyDescent="0.35">
      <c r="B51" s="76">
        <v>251</v>
      </c>
      <c r="C51" s="76" t="s">
        <v>203</v>
      </c>
      <c r="E51" s="76" t="str">
        <f t="shared" si="3"/>
        <v>225101</v>
      </c>
      <c r="F51" s="89" t="str">
        <f t="shared" si="4"/>
        <v>225</v>
      </c>
      <c r="G51" s="90">
        <v>2</v>
      </c>
      <c r="H51" s="91"/>
      <c r="I51" s="478" t="s">
        <v>139</v>
      </c>
      <c r="J51" s="479"/>
      <c r="K51" s="480"/>
      <c r="L51" s="95" t="s">
        <v>127</v>
      </c>
      <c r="M51" s="96" t="s">
        <v>128</v>
      </c>
      <c r="N51" s="97" t="s">
        <v>204</v>
      </c>
      <c r="O51" s="101"/>
      <c r="P51" s="99">
        <f t="shared" si="5"/>
        <v>41339117.525000013</v>
      </c>
      <c r="Q51" s="100"/>
      <c r="R51" s="100"/>
      <c r="S51" s="100">
        <v>41339117.525000013</v>
      </c>
      <c r="T51" s="100">
        <v>41339117.525000013</v>
      </c>
    </row>
    <row r="52" spans="2:20" ht="12.65" customHeight="1" x14ac:dyDescent="0.35">
      <c r="B52" s="76">
        <v>261</v>
      </c>
      <c r="C52" s="76" t="s">
        <v>205</v>
      </c>
      <c r="E52" s="76" t="str">
        <f t="shared" si="3"/>
        <v>226101</v>
      </c>
      <c r="F52" s="89" t="str">
        <f t="shared" si="4"/>
        <v>226</v>
      </c>
      <c r="G52" s="90">
        <v>2</v>
      </c>
      <c r="H52" s="91"/>
      <c r="I52" s="478" t="s">
        <v>146</v>
      </c>
      <c r="J52" s="479"/>
      <c r="K52" s="480"/>
      <c r="L52" s="95" t="s">
        <v>127</v>
      </c>
      <c r="M52" s="96" t="s">
        <v>128</v>
      </c>
      <c r="N52" s="97" t="s">
        <v>206</v>
      </c>
      <c r="O52" s="101"/>
      <c r="P52" s="99">
        <f t="shared" si="5"/>
        <v>4538141.75</v>
      </c>
      <c r="Q52" s="100"/>
      <c r="R52" s="100"/>
      <c r="S52" s="100">
        <v>4538141.75</v>
      </c>
      <c r="T52" s="100">
        <v>4538141.75</v>
      </c>
    </row>
    <row r="53" spans="2:20" ht="12.65" customHeight="1" x14ac:dyDescent="0.35">
      <c r="B53" s="76">
        <v>262</v>
      </c>
      <c r="C53" s="76" t="s">
        <v>207</v>
      </c>
      <c r="E53" s="76" t="str">
        <f t="shared" si="3"/>
        <v>226201</v>
      </c>
      <c r="F53" s="89" t="str">
        <f t="shared" si="4"/>
        <v>226</v>
      </c>
      <c r="G53" s="90">
        <v>2</v>
      </c>
      <c r="H53" s="91"/>
      <c r="I53" s="478" t="s">
        <v>146</v>
      </c>
      <c r="J53" s="479"/>
      <c r="K53" s="480"/>
      <c r="L53" s="95" t="s">
        <v>132</v>
      </c>
      <c r="M53" s="96" t="s">
        <v>128</v>
      </c>
      <c r="N53" s="97" t="s">
        <v>208</v>
      </c>
      <c r="O53" s="101"/>
      <c r="P53" s="99">
        <f t="shared" si="5"/>
        <v>4921273.3624999998</v>
      </c>
      <c r="Q53" s="100"/>
      <c r="R53" s="100"/>
      <c r="S53" s="100">
        <v>4921273.3624999998</v>
      </c>
      <c r="T53" s="100">
        <v>4921273.3624999998</v>
      </c>
    </row>
    <row r="54" spans="2:20" ht="12.65" customHeight="1" x14ac:dyDescent="0.35">
      <c r="B54" s="76">
        <v>263</v>
      </c>
      <c r="C54" s="76" t="s">
        <v>209</v>
      </c>
      <c r="E54" s="76" t="str">
        <f t="shared" si="3"/>
        <v>226301</v>
      </c>
      <c r="F54" s="89" t="str">
        <f t="shared" si="4"/>
        <v>226</v>
      </c>
      <c r="G54" s="90">
        <v>2</v>
      </c>
      <c r="H54" s="91"/>
      <c r="I54" s="478" t="s">
        <v>146</v>
      </c>
      <c r="J54" s="479"/>
      <c r="K54" s="480"/>
      <c r="L54" s="95" t="s">
        <v>175</v>
      </c>
      <c r="M54" s="96" t="s">
        <v>128</v>
      </c>
      <c r="N54" s="97" t="s">
        <v>210</v>
      </c>
      <c r="O54" s="101"/>
      <c r="P54" s="99">
        <f t="shared" si="5"/>
        <v>115960573.1906227</v>
      </c>
      <c r="Q54" s="100"/>
      <c r="R54" s="100"/>
      <c r="S54" s="100">
        <v>115960573.1906227</v>
      </c>
      <c r="T54" s="100">
        <v>115960573.1906227</v>
      </c>
    </row>
    <row r="55" spans="2:20" ht="12.65" customHeight="1" x14ac:dyDescent="0.35">
      <c r="B55" s="76">
        <v>271</v>
      </c>
      <c r="C55" s="76" t="s">
        <v>211</v>
      </c>
      <c r="E55" s="76" t="str">
        <f t="shared" si="3"/>
        <v>226901</v>
      </c>
      <c r="F55" s="89" t="str">
        <f t="shared" si="4"/>
        <v>226</v>
      </c>
      <c r="G55" s="90">
        <v>2</v>
      </c>
      <c r="H55" s="91"/>
      <c r="I55" s="478" t="s">
        <v>146</v>
      </c>
      <c r="J55" s="479"/>
      <c r="K55" s="480"/>
      <c r="L55" s="95" t="s">
        <v>212</v>
      </c>
      <c r="M55" s="96" t="s">
        <v>128</v>
      </c>
      <c r="N55" s="97" t="s">
        <v>213</v>
      </c>
      <c r="O55" s="101"/>
      <c r="P55" s="99">
        <f t="shared" si="5"/>
        <v>465094.3171230001</v>
      </c>
      <c r="Q55" s="100"/>
      <c r="R55" s="100"/>
      <c r="S55" s="100">
        <v>465094.3171230001</v>
      </c>
      <c r="T55" s="100">
        <v>465094.3171230001</v>
      </c>
    </row>
    <row r="56" spans="2:20" ht="12.65" customHeight="1" x14ac:dyDescent="0.35">
      <c r="B56" s="76">
        <v>272</v>
      </c>
      <c r="C56" s="76" t="s">
        <v>214</v>
      </c>
      <c r="E56" s="76" t="str">
        <f t="shared" si="3"/>
        <v>227101</v>
      </c>
      <c r="F56" s="89" t="str">
        <f t="shared" si="4"/>
        <v>227</v>
      </c>
      <c r="G56" s="90">
        <v>2</v>
      </c>
      <c r="H56" s="91"/>
      <c r="I56" s="478" t="s">
        <v>188</v>
      </c>
      <c r="J56" s="479"/>
      <c r="K56" s="480"/>
      <c r="L56" s="95" t="s">
        <v>127</v>
      </c>
      <c r="M56" s="96" t="s">
        <v>128</v>
      </c>
      <c r="N56" s="97" t="s">
        <v>215</v>
      </c>
      <c r="O56" s="101"/>
      <c r="P56" s="99">
        <f t="shared" si="5"/>
        <v>8492086.879999999</v>
      </c>
      <c r="Q56" s="100"/>
      <c r="R56" s="100"/>
      <c r="S56" s="100">
        <v>8492086.879999999</v>
      </c>
      <c r="T56" s="100">
        <v>8492086.879999999</v>
      </c>
    </row>
    <row r="57" spans="2:20" ht="12.65" customHeight="1" x14ac:dyDescent="0.35">
      <c r="B57" s="76">
        <v>281</v>
      </c>
      <c r="C57" s="76" t="s">
        <v>216</v>
      </c>
      <c r="E57" s="76" t="str">
        <f t="shared" si="3"/>
        <v>227102</v>
      </c>
      <c r="F57" s="89" t="str">
        <f t="shared" si="4"/>
        <v>227</v>
      </c>
      <c r="G57" s="90">
        <v>2</v>
      </c>
      <c r="H57" s="91"/>
      <c r="I57" s="478" t="s">
        <v>188</v>
      </c>
      <c r="J57" s="479"/>
      <c r="K57" s="480"/>
      <c r="L57" s="95" t="s">
        <v>127</v>
      </c>
      <c r="M57" s="96" t="s">
        <v>217</v>
      </c>
      <c r="N57" s="97" t="s">
        <v>218</v>
      </c>
      <c r="O57" s="101"/>
      <c r="P57" s="99">
        <f t="shared" si="5"/>
        <v>3900000</v>
      </c>
      <c r="Q57" s="100"/>
      <c r="R57" s="100"/>
      <c r="S57" s="100">
        <v>3900000</v>
      </c>
      <c r="T57" s="100">
        <v>3900000</v>
      </c>
    </row>
    <row r="58" spans="2:20" ht="22.5" customHeight="1" x14ac:dyDescent="0.35">
      <c r="B58" s="76">
        <v>282</v>
      </c>
      <c r="C58" s="76" t="s">
        <v>219</v>
      </c>
      <c r="E58" s="76" t="str">
        <f t="shared" si="3"/>
        <v>227104</v>
      </c>
      <c r="F58" s="89" t="str">
        <f t="shared" si="4"/>
        <v>227</v>
      </c>
      <c r="G58" s="90">
        <v>2</v>
      </c>
      <c r="H58" s="91"/>
      <c r="I58" s="478" t="s">
        <v>188</v>
      </c>
      <c r="J58" s="479"/>
      <c r="K58" s="480"/>
      <c r="L58" s="95" t="s">
        <v>127</v>
      </c>
      <c r="M58" s="96" t="s">
        <v>142</v>
      </c>
      <c r="N58" s="97" t="s">
        <v>220</v>
      </c>
      <c r="O58" s="101"/>
      <c r="P58" s="99">
        <f t="shared" si="5"/>
        <v>440000.00000000006</v>
      </c>
      <c r="Q58" s="100"/>
      <c r="R58" s="100"/>
      <c r="S58" s="100">
        <v>440000.00000000006</v>
      </c>
      <c r="T58" s="100">
        <v>440000.00000000006</v>
      </c>
    </row>
    <row r="59" spans="2:20" ht="12.65" customHeight="1" x14ac:dyDescent="0.35">
      <c r="B59" s="76">
        <v>283</v>
      </c>
      <c r="C59" s="76" t="s">
        <v>221</v>
      </c>
      <c r="E59" s="76" t="str">
        <f t="shared" si="3"/>
        <v>227106</v>
      </c>
      <c r="F59" s="89" t="str">
        <f t="shared" si="4"/>
        <v>227</v>
      </c>
      <c r="G59" s="90">
        <v>2</v>
      </c>
      <c r="H59" s="91"/>
      <c r="I59" s="478" t="s">
        <v>188</v>
      </c>
      <c r="J59" s="479"/>
      <c r="K59" s="480"/>
      <c r="L59" s="95" t="s">
        <v>127</v>
      </c>
      <c r="M59" s="96" t="s">
        <v>155</v>
      </c>
      <c r="N59" s="97" t="s">
        <v>222</v>
      </c>
      <c r="O59" s="101"/>
      <c r="P59" s="99">
        <f t="shared" si="5"/>
        <v>3704000</v>
      </c>
      <c r="Q59" s="100"/>
      <c r="R59" s="100"/>
      <c r="S59" s="100">
        <v>3704000</v>
      </c>
      <c r="T59" s="100">
        <v>3704000</v>
      </c>
    </row>
    <row r="60" spans="2:20" ht="12.65" customHeight="1" x14ac:dyDescent="0.35">
      <c r="B60" s="76">
        <v>284</v>
      </c>
      <c r="C60" s="76" t="s">
        <v>223</v>
      </c>
      <c r="E60" s="76" t="str">
        <f t="shared" si="3"/>
        <v>227107</v>
      </c>
      <c r="F60" s="89" t="str">
        <f t="shared" si="4"/>
        <v>227</v>
      </c>
      <c r="G60" s="90">
        <v>2</v>
      </c>
      <c r="H60" s="91"/>
      <c r="I60" s="478" t="s">
        <v>188</v>
      </c>
      <c r="J60" s="479"/>
      <c r="K60" s="480"/>
      <c r="L60" s="95" t="s">
        <v>127</v>
      </c>
      <c r="M60" s="96" t="s">
        <v>224</v>
      </c>
      <c r="N60" s="97" t="s">
        <v>225</v>
      </c>
      <c r="O60" s="101"/>
      <c r="P60" s="99">
        <f t="shared" si="5"/>
        <v>3541000</v>
      </c>
      <c r="Q60" s="100"/>
      <c r="R60" s="100"/>
      <c r="S60" s="100">
        <v>3541000</v>
      </c>
      <c r="T60" s="100">
        <v>3541000</v>
      </c>
    </row>
    <row r="61" spans="2:20" ht="12.65" customHeight="1" x14ac:dyDescent="0.35">
      <c r="B61" s="76">
        <v>285</v>
      </c>
      <c r="C61" s="76" t="s">
        <v>226</v>
      </c>
      <c r="E61" s="76" t="str">
        <f t="shared" si="3"/>
        <v>227201</v>
      </c>
      <c r="F61" s="89" t="str">
        <f t="shared" si="4"/>
        <v>227</v>
      </c>
      <c r="G61" s="90">
        <v>2</v>
      </c>
      <c r="H61" s="91"/>
      <c r="I61" s="478" t="s">
        <v>188</v>
      </c>
      <c r="J61" s="479"/>
      <c r="K61" s="480"/>
      <c r="L61" s="95" t="s">
        <v>132</v>
      </c>
      <c r="M61" s="96" t="s">
        <v>128</v>
      </c>
      <c r="N61" s="97" t="s">
        <v>227</v>
      </c>
      <c r="O61" s="101"/>
      <c r="P61" s="99">
        <f t="shared" si="5"/>
        <v>45000</v>
      </c>
      <c r="Q61" s="100"/>
      <c r="R61" s="100"/>
      <c r="S61" s="100">
        <v>45000</v>
      </c>
      <c r="T61" s="100">
        <v>45000</v>
      </c>
    </row>
    <row r="62" spans="2:20" ht="12.65" customHeight="1" x14ac:dyDescent="0.35">
      <c r="B62" s="76">
        <v>286</v>
      </c>
      <c r="C62" s="76" t="s">
        <v>228</v>
      </c>
      <c r="E62" s="76" t="str">
        <f t="shared" si="3"/>
        <v>227202</v>
      </c>
      <c r="F62" s="89" t="str">
        <f t="shared" si="4"/>
        <v>227</v>
      </c>
      <c r="G62" s="90">
        <v>2</v>
      </c>
      <c r="H62" s="91"/>
      <c r="I62" s="478" t="s">
        <v>188</v>
      </c>
      <c r="J62" s="479"/>
      <c r="K62" s="480"/>
      <c r="L62" s="95" t="s">
        <v>132</v>
      </c>
      <c r="M62" s="96" t="s">
        <v>217</v>
      </c>
      <c r="N62" s="97" t="s">
        <v>229</v>
      </c>
      <c r="O62" s="101"/>
      <c r="P62" s="99">
        <f t="shared" si="5"/>
        <v>7600499.9999999981</v>
      </c>
      <c r="Q62" s="100"/>
      <c r="R62" s="100"/>
      <c r="S62" s="100">
        <v>7600499.9999999981</v>
      </c>
      <c r="T62" s="100">
        <v>7600499.9999999981</v>
      </c>
    </row>
    <row r="63" spans="2:20" ht="12.65" customHeight="1" x14ac:dyDescent="0.35">
      <c r="B63" s="76">
        <v>287</v>
      </c>
      <c r="C63" s="76" t="s">
        <v>230</v>
      </c>
      <c r="E63" s="76" t="str">
        <f t="shared" si="3"/>
        <v>227206</v>
      </c>
      <c r="F63" s="89" t="str">
        <f t="shared" si="4"/>
        <v>227</v>
      </c>
      <c r="G63" s="90">
        <v>2</v>
      </c>
      <c r="H63" s="91"/>
      <c r="I63" s="478" t="s">
        <v>188</v>
      </c>
      <c r="J63" s="479"/>
      <c r="K63" s="480"/>
      <c r="L63" s="95" t="s">
        <v>132</v>
      </c>
      <c r="M63" s="96" t="s">
        <v>155</v>
      </c>
      <c r="N63" s="124" t="s">
        <v>231</v>
      </c>
      <c r="O63" s="101"/>
      <c r="P63" s="99">
        <f t="shared" si="5"/>
        <v>3904999.9999999995</v>
      </c>
      <c r="Q63" s="100"/>
      <c r="R63" s="100"/>
      <c r="S63" s="100">
        <v>3904999.9999999995</v>
      </c>
      <c r="T63" s="100">
        <v>3904999.9999999995</v>
      </c>
    </row>
    <row r="64" spans="2:20" ht="12.65" customHeight="1" x14ac:dyDescent="0.35">
      <c r="B64" s="76" t="s">
        <v>232</v>
      </c>
      <c r="C64" s="76" t="s">
        <v>233</v>
      </c>
      <c r="E64" s="76" t="str">
        <f t="shared" si="3"/>
        <v>227208</v>
      </c>
      <c r="F64" s="89" t="str">
        <f t="shared" si="4"/>
        <v>227</v>
      </c>
      <c r="G64" s="90">
        <v>2</v>
      </c>
      <c r="H64" s="91"/>
      <c r="I64" s="478" t="s">
        <v>188</v>
      </c>
      <c r="J64" s="479"/>
      <c r="K64" s="480"/>
      <c r="L64" s="95" t="s">
        <v>132</v>
      </c>
      <c r="M64" s="96" t="s">
        <v>133</v>
      </c>
      <c r="N64" s="97" t="s">
        <v>234</v>
      </c>
      <c r="O64" s="101"/>
      <c r="P64" s="99">
        <f t="shared" si="5"/>
        <v>3674100</v>
      </c>
      <c r="Q64" s="100"/>
      <c r="R64" s="100"/>
      <c r="S64" s="100">
        <v>3674100</v>
      </c>
      <c r="T64" s="100">
        <v>3674100</v>
      </c>
    </row>
    <row r="65" spans="2:20" ht="12.65" customHeight="1" x14ac:dyDescent="0.35">
      <c r="B65" s="76">
        <v>232</v>
      </c>
      <c r="C65" s="76" t="s">
        <v>198</v>
      </c>
      <c r="E65" s="76" t="str">
        <f t="shared" si="3"/>
        <v>228101</v>
      </c>
      <c r="F65" s="89" t="str">
        <f t="shared" si="4"/>
        <v>228</v>
      </c>
      <c r="G65" s="90">
        <v>2</v>
      </c>
      <c r="H65" s="91"/>
      <c r="I65" s="478" t="s">
        <v>190</v>
      </c>
      <c r="J65" s="479"/>
      <c r="K65" s="480"/>
      <c r="L65" s="95" t="s">
        <v>127</v>
      </c>
      <c r="M65" s="96" t="s">
        <v>128</v>
      </c>
      <c r="N65" s="97" t="s">
        <v>235</v>
      </c>
      <c r="O65" s="98"/>
      <c r="P65" s="99">
        <f t="shared" si="5"/>
        <v>6000000</v>
      </c>
      <c r="Q65" s="100"/>
      <c r="R65" s="100"/>
      <c r="S65" s="100">
        <v>6000000</v>
      </c>
      <c r="T65" s="100">
        <v>6000000</v>
      </c>
    </row>
    <row r="66" spans="2:20" ht="12.65" customHeight="1" x14ac:dyDescent="0.35">
      <c r="B66" s="76">
        <v>244</v>
      </c>
      <c r="C66" s="76" t="s">
        <v>236</v>
      </c>
      <c r="E66" s="76" t="str">
        <f t="shared" si="3"/>
        <v>228301</v>
      </c>
      <c r="F66" s="89" t="str">
        <f t="shared" si="4"/>
        <v>228</v>
      </c>
      <c r="G66" s="90">
        <v>2</v>
      </c>
      <c r="H66" s="91"/>
      <c r="I66" s="478" t="s">
        <v>190</v>
      </c>
      <c r="J66" s="479"/>
      <c r="K66" s="480"/>
      <c r="L66" s="95" t="s">
        <v>175</v>
      </c>
      <c r="M66" s="96" t="s">
        <v>128</v>
      </c>
      <c r="N66" s="97" t="s">
        <v>221</v>
      </c>
      <c r="O66" s="101"/>
      <c r="P66" s="99">
        <f t="shared" si="5"/>
        <v>3564000</v>
      </c>
      <c r="Q66" s="100"/>
      <c r="R66" s="100"/>
      <c r="S66" s="100">
        <v>3564000</v>
      </c>
      <c r="T66" s="100">
        <v>3564000</v>
      </c>
    </row>
    <row r="67" spans="2:20" ht="12.65" customHeight="1" x14ac:dyDescent="0.35">
      <c r="B67" s="76">
        <v>251</v>
      </c>
      <c r="C67" s="76" t="s">
        <v>203</v>
      </c>
      <c r="E67" s="76" t="str">
        <f t="shared" si="3"/>
        <v>228401</v>
      </c>
      <c r="F67" s="89" t="str">
        <f t="shared" si="4"/>
        <v>228</v>
      </c>
      <c r="G67" s="90">
        <v>2</v>
      </c>
      <c r="H67" s="91"/>
      <c r="I67" s="478" t="s">
        <v>190</v>
      </c>
      <c r="J67" s="479"/>
      <c r="K67" s="480"/>
      <c r="L67" s="95" t="s">
        <v>136</v>
      </c>
      <c r="M67" s="96" t="s">
        <v>128</v>
      </c>
      <c r="N67" s="97" t="s">
        <v>237</v>
      </c>
      <c r="O67" s="101"/>
      <c r="P67" s="99">
        <f t="shared" si="5"/>
        <v>1268400</v>
      </c>
      <c r="Q67" s="100"/>
      <c r="R67" s="100"/>
      <c r="S67" s="100">
        <v>1268400</v>
      </c>
      <c r="T67" s="100">
        <v>1268400</v>
      </c>
    </row>
    <row r="68" spans="2:20" ht="12.65" customHeight="1" x14ac:dyDescent="0.35">
      <c r="B68" s="76">
        <v>254</v>
      </c>
      <c r="C68" s="76" t="s">
        <v>238</v>
      </c>
      <c r="E68" s="76" t="str">
        <f t="shared" si="3"/>
        <v>228501</v>
      </c>
      <c r="F68" s="89" t="str">
        <f t="shared" si="4"/>
        <v>228</v>
      </c>
      <c r="G68" s="90">
        <v>2</v>
      </c>
      <c r="H68" s="91"/>
      <c r="I68" s="478" t="s">
        <v>190</v>
      </c>
      <c r="J68" s="479"/>
      <c r="K68" s="480"/>
      <c r="L68" s="95" t="s">
        <v>139</v>
      </c>
      <c r="M68" s="96" t="s">
        <v>128</v>
      </c>
      <c r="N68" s="97" t="s">
        <v>239</v>
      </c>
      <c r="O68" s="101"/>
      <c r="P68" s="99">
        <f t="shared" si="5"/>
        <v>800000.00039999979</v>
      </c>
      <c r="Q68" s="100"/>
      <c r="R68" s="100"/>
      <c r="S68" s="100">
        <v>800000.00039999979</v>
      </c>
      <c r="T68" s="100">
        <v>800000.00039999979</v>
      </c>
    </row>
    <row r="69" spans="2:20" ht="12.65" customHeight="1" x14ac:dyDescent="0.35">
      <c r="B69" s="76">
        <v>261</v>
      </c>
      <c r="C69" s="76" t="s">
        <v>205</v>
      </c>
      <c r="E69" s="76" t="str">
        <f t="shared" si="3"/>
        <v>228503</v>
      </c>
      <c r="F69" s="89" t="str">
        <f t="shared" si="4"/>
        <v>228</v>
      </c>
      <c r="G69" s="90">
        <v>2</v>
      </c>
      <c r="H69" s="91"/>
      <c r="I69" s="478" t="s">
        <v>190</v>
      </c>
      <c r="J69" s="479"/>
      <c r="K69" s="480"/>
      <c r="L69" s="95" t="s">
        <v>139</v>
      </c>
      <c r="M69" s="96" t="s">
        <v>140</v>
      </c>
      <c r="N69" s="97" t="s">
        <v>240</v>
      </c>
      <c r="O69" s="101"/>
      <c r="P69" s="99">
        <f t="shared" si="5"/>
        <v>10930895.82</v>
      </c>
      <c r="Q69" s="100"/>
      <c r="R69" s="100"/>
      <c r="S69" s="100">
        <v>10930895.82</v>
      </c>
      <c r="T69" s="100">
        <v>10930895.82</v>
      </c>
    </row>
    <row r="70" spans="2:20" ht="12.65" customHeight="1" x14ac:dyDescent="0.35">
      <c r="B70" s="76">
        <v>262</v>
      </c>
      <c r="C70" s="76" t="s">
        <v>207</v>
      </c>
      <c r="E70" s="76" t="str">
        <f t="shared" si="3"/>
        <v>228601</v>
      </c>
      <c r="F70" s="89" t="str">
        <f t="shared" si="4"/>
        <v>228</v>
      </c>
      <c r="G70" s="90">
        <v>2</v>
      </c>
      <c r="H70" s="91"/>
      <c r="I70" s="478" t="s">
        <v>190</v>
      </c>
      <c r="J70" s="479"/>
      <c r="K70" s="480"/>
      <c r="L70" s="95" t="s">
        <v>146</v>
      </c>
      <c r="M70" s="96" t="s">
        <v>128</v>
      </c>
      <c r="N70" s="97" t="s">
        <v>241</v>
      </c>
      <c r="O70" s="101"/>
      <c r="P70" s="99">
        <f t="shared" si="5"/>
        <v>27175000</v>
      </c>
      <c r="Q70" s="100"/>
      <c r="R70" s="100"/>
      <c r="S70" s="100">
        <v>27175000</v>
      </c>
      <c r="T70" s="100">
        <v>27175000</v>
      </c>
    </row>
    <row r="71" spans="2:20" ht="12.65" customHeight="1" x14ac:dyDescent="0.35">
      <c r="B71" s="76">
        <v>271</v>
      </c>
      <c r="C71" s="76" t="s">
        <v>211</v>
      </c>
      <c r="E71" s="76" t="str">
        <f t="shared" si="3"/>
        <v>228604</v>
      </c>
      <c r="F71" s="89" t="str">
        <f t="shared" si="4"/>
        <v>228</v>
      </c>
      <c r="G71" s="90">
        <v>2</v>
      </c>
      <c r="H71" s="91"/>
      <c r="I71" s="478" t="s">
        <v>190</v>
      </c>
      <c r="J71" s="479"/>
      <c r="K71" s="480"/>
      <c r="L71" s="95" t="s">
        <v>146</v>
      </c>
      <c r="M71" s="96" t="s">
        <v>142</v>
      </c>
      <c r="N71" s="97" t="s">
        <v>242</v>
      </c>
      <c r="O71" s="101"/>
      <c r="P71" s="99">
        <f t="shared" si="5"/>
        <v>75000</v>
      </c>
      <c r="Q71" s="100"/>
      <c r="R71" s="100"/>
      <c r="S71" s="100">
        <v>75000</v>
      </c>
      <c r="T71" s="100">
        <v>75000</v>
      </c>
    </row>
    <row r="72" spans="2:20" ht="12.65" customHeight="1" x14ac:dyDescent="0.35">
      <c r="B72" s="76">
        <v>272</v>
      </c>
      <c r="C72" s="76" t="s">
        <v>214</v>
      </c>
      <c r="E72" s="76" t="str">
        <f t="shared" si="3"/>
        <v>228701</v>
      </c>
      <c r="F72" s="89" t="str">
        <f t="shared" si="4"/>
        <v>228</v>
      </c>
      <c r="G72" s="90">
        <v>2</v>
      </c>
      <c r="H72" s="91"/>
      <c r="I72" s="478" t="s">
        <v>190</v>
      </c>
      <c r="J72" s="479"/>
      <c r="K72" s="480"/>
      <c r="L72" s="95" t="s">
        <v>188</v>
      </c>
      <c r="M72" s="96" t="s">
        <v>128</v>
      </c>
      <c r="N72" s="97" t="s">
        <v>243</v>
      </c>
      <c r="O72" s="101"/>
      <c r="P72" s="99">
        <f t="shared" si="5"/>
        <v>2835000</v>
      </c>
      <c r="Q72" s="100"/>
      <c r="R72" s="100"/>
      <c r="S72" s="100">
        <v>2835000</v>
      </c>
      <c r="T72" s="100">
        <v>2835000</v>
      </c>
    </row>
    <row r="73" spans="2:20" ht="12.65" customHeight="1" x14ac:dyDescent="0.35">
      <c r="B73" s="76">
        <v>281</v>
      </c>
      <c r="C73" s="76" t="s">
        <v>216</v>
      </c>
      <c r="E73" s="76" t="str">
        <f t="shared" si="3"/>
        <v>228702</v>
      </c>
      <c r="F73" s="89" t="str">
        <f t="shared" si="4"/>
        <v>228</v>
      </c>
      <c r="G73" s="90">
        <v>2</v>
      </c>
      <c r="H73" s="91"/>
      <c r="I73" s="478" t="s">
        <v>190</v>
      </c>
      <c r="J73" s="479"/>
      <c r="K73" s="480"/>
      <c r="L73" s="95" t="s">
        <v>188</v>
      </c>
      <c r="M73" s="96" t="s">
        <v>217</v>
      </c>
      <c r="N73" s="97" t="s">
        <v>244</v>
      </c>
      <c r="O73" s="101"/>
      <c r="P73" s="99">
        <f t="shared" si="5"/>
        <v>33000000</v>
      </c>
      <c r="Q73" s="100"/>
      <c r="R73" s="100"/>
      <c r="S73" s="100">
        <v>33000000</v>
      </c>
      <c r="T73" s="100">
        <v>33000000</v>
      </c>
    </row>
    <row r="74" spans="2:20" ht="12.65" customHeight="1" x14ac:dyDescent="0.35">
      <c r="B74" s="76">
        <v>282</v>
      </c>
      <c r="C74" s="76" t="s">
        <v>219</v>
      </c>
      <c r="E74" s="76" t="str">
        <f t="shared" si="3"/>
        <v>228703</v>
      </c>
      <c r="F74" s="89" t="str">
        <f t="shared" si="4"/>
        <v>228</v>
      </c>
      <c r="G74" s="90">
        <v>2</v>
      </c>
      <c r="H74" s="91"/>
      <c r="I74" s="478" t="s">
        <v>190</v>
      </c>
      <c r="J74" s="479"/>
      <c r="K74" s="480"/>
      <c r="L74" s="95" t="s">
        <v>188</v>
      </c>
      <c r="M74" s="96" t="s">
        <v>140</v>
      </c>
      <c r="N74" s="97" t="s">
        <v>245</v>
      </c>
      <c r="O74" s="101"/>
      <c r="P74" s="99">
        <f t="shared" si="5"/>
        <v>5000000</v>
      </c>
      <c r="Q74" s="100"/>
      <c r="R74" s="100"/>
      <c r="S74" s="100">
        <v>5000000</v>
      </c>
      <c r="T74" s="100">
        <v>5000000</v>
      </c>
    </row>
    <row r="75" spans="2:20" ht="12.65" customHeight="1" x14ac:dyDescent="0.35">
      <c r="B75" s="76">
        <v>283</v>
      </c>
      <c r="C75" s="76" t="s">
        <v>221</v>
      </c>
      <c r="E75" s="76" t="str">
        <f t="shared" si="3"/>
        <v>228704</v>
      </c>
      <c r="F75" s="89" t="str">
        <f t="shared" si="4"/>
        <v>228</v>
      </c>
      <c r="G75" s="90">
        <v>2</v>
      </c>
      <c r="H75" s="91"/>
      <c r="I75" s="478" t="s">
        <v>190</v>
      </c>
      <c r="J75" s="479"/>
      <c r="K75" s="480"/>
      <c r="L75" s="95" t="s">
        <v>188</v>
      </c>
      <c r="M75" s="96" t="s">
        <v>142</v>
      </c>
      <c r="N75" s="97" t="s">
        <v>246</v>
      </c>
      <c r="O75" s="101"/>
      <c r="P75" s="99">
        <f t="shared" si="5"/>
        <v>14344999.998999998</v>
      </c>
      <c r="Q75" s="100"/>
      <c r="R75" s="100"/>
      <c r="S75" s="100">
        <v>14344999.998999998</v>
      </c>
      <c r="T75" s="100">
        <v>14344999.998999998</v>
      </c>
    </row>
    <row r="76" spans="2:20" ht="12.65" customHeight="1" x14ac:dyDescent="0.35">
      <c r="B76" s="76">
        <v>284</v>
      </c>
      <c r="C76" s="76" t="s">
        <v>223</v>
      </c>
      <c r="E76" s="76" t="str">
        <f t="shared" si="3"/>
        <v>228705</v>
      </c>
      <c r="F76" s="89" t="str">
        <f t="shared" si="4"/>
        <v>228</v>
      </c>
      <c r="G76" s="90">
        <v>2</v>
      </c>
      <c r="H76" s="91"/>
      <c r="I76" s="478" t="s">
        <v>190</v>
      </c>
      <c r="J76" s="479"/>
      <c r="K76" s="480"/>
      <c r="L76" s="95" t="s">
        <v>188</v>
      </c>
      <c r="M76" s="96" t="s">
        <v>247</v>
      </c>
      <c r="N76" s="97" t="s">
        <v>248</v>
      </c>
      <c r="O76" s="101"/>
      <c r="P76" s="99">
        <f t="shared" si="5"/>
        <v>121284859.78200004</v>
      </c>
      <c r="Q76" s="100"/>
      <c r="R76" s="100"/>
      <c r="S76" s="100">
        <v>121284859.78200004</v>
      </c>
      <c r="T76" s="100">
        <v>121284859.78200004</v>
      </c>
    </row>
    <row r="77" spans="2:20" ht="12.65" customHeight="1" x14ac:dyDescent="0.35">
      <c r="B77" s="76">
        <v>285</v>
      </c>
      <c r="C77" s="76" t="s">
        <v>226</v>
      </c>
      <c r="E77" s="76" t="str">
        <f t="shared" si="3"/>
        <v>228706</v>
      </c>
      <c r="F77" s="89" t="str">
        <f t="shared" si="4"/>
        <v>228</v>
      </c>
      <c r="G77" s="90">
        <v>2</v>
      </c>
      <c r="H77" s="91"/>
      <c r="I77" s="478" t="s">
        <v>190</v>
      </c>
      <c r="J77" s="479"/>
      <c r="K77" s="480"/>
      <c r="L77" s="95" t="s">
        <v>188</v>
      </c>
      <c r="M77" s="96" t="s">
        <v>155</v>
      </c>
      <c r="N77" s="97" t="s">
        <v>249</v>
      </c>
      <c r="O77" s="101"/>
      <c r="P77" s="99">
        <f t="shared" si="5"/>
        <v>104098468.81000002</v>
      </c>
      <c r="Q77" s="100"/>
      <c r="R77" s="100"/>
      <c r="S77" s="100">
        <v>104098468.81000002</v>
      </c>
      <c r="T77" s="100">
        <v>104098468.81000002</v>
      </c>
    </row>
    <row r="78" spans="2:20" ht="12.65" customHeight="1" x14ac:dyDescent="0.35">
      <c r="B78" s="76">
        <v>287</v>
      </c>
      <c r="C78" s="76" t="s">
        <v>230</v>
      </c>
      <c r="E78" s="76" t="str">
        <f t="shared" si="3"/>
        <v>229101</v>
      </c>
      <c r="F78" s="89" t="str">
        <f t="shared" si="4"/>
        <v>229</v>
      </c>
      <c r="G78" s="90">
        <v>2</v>
      </c>
      <c r="H78" s="91"/>
      <c r="I78" s="478" t="s">
        <v>212</v>
      </c>
      <c r="J78" s="479"/>
      <c r="K78" s="480"/>
      <c r="L78" s="95" t="s">
        <v>127</v>
      </c>
      <c r="M78" s="96" t="s">
        <v>128</v>
      </c>
      <c r="N78" s="124" t="s">
        <v>250</v>
      </c>
      <c r="O78" s="101"/>
      <c r="P78" s="99">
        <f t="shared" si="5"/>
        <v>7801870.8599799983</v>
      </c>
      <c r="Q78" s="100"/>
      <c r="R78" s="100"/>
      <c r="S78" s="100">
        <v>7801870.8599799983</v>
      </c>
      <c r="T78" s="100">
        <v>7801870.8599799983</v>
      </c>
    </row>
    <row r="79" spans="2:20" ht="12.65" customHeight="1" x14ac:dyDescent="0.35">
      <c r="B79" s="76" t="s">
        <v>232</v>
      </c>
      <c r="C79" s="76" t="s">
        <v>233</v>
      </c>
      <c r="E79" s="76" t="str">
        <f t="shared" si="3"/>
        <v>229201</v>
      </c>
      <c r="F79" s="89" t="str">
        <f t="shared" si="4"/>
        <v>229</v>
      </c>
      <c r="G79" s="90">
        <v>2</v>
      </c>
      <c r="H79" s="91"/>
      <c r="I79" s="478" t="s">
        <v>212</v>
      </c>
      <c r="J79" s="479"/>
      <c r="K79" s="480"/>
      <c r="L79" s="95" t="s">
        <v>132</v>
      </c>
      <c r="M79" s="96" t="s">
        <v>128</v>
      </c>
      <c r="N79" s="97" t="s">
        <v>251</v>
      </c>
      <c r="O79" s="101"/>
      <c r="P79" s="99">
        <f t="shared" si="5"/>
        <v>30000</v>
      </c>
      <c r="Q79" s="100"/>
      <c r="R79" s="100"/>
      <c r="S79" s="100">
        <v>30000</v>
      </c>
      <c r="T79" s="100">
        <v>30000</v>
      </c>
    </row>
    <row r="80" spans="2:20" ht="12.65" customHeight="1" x14ac:dyDescent="0.35">
      <c r="B80" s="76" t="s">
        <v>252</v>
      </c>
      <c r="C80" s="76" t="s">
        <v>253</v>
      </c>
      <c r="E80" s="76" t="str">
        <f t="shared" si="3"/>
        <v>229203</v>
      </c>
      <c r="F80" s="89" t="str">
        <f t="shared" si="4"/>
        <v>229</v>
      </c>
      <c r="G80" s="90">
        <v>2</v>
      </c>
      <c r="H80" s="91"/>
      <c r="I80" s="478" t="s">
        <v>212</v>
      </c>
      <c r="J80" s="479"/>
      <c r="K80" s="480"/>
      <c r="L80" s="95" t="s">
        <v>132</v>
      </c>
      <c r="M80" s="96" t="s">
        <v>140</v>
      </c>
      <c r="N80" s="97" t="s">
        <v>254</v>
      </c>
      <c r="O80" s="101"/>
      <c r="P80" s="99">
        <f t="shared" si="5"/>
        <v>8197000</v>
      </c>
      <c r="Q80" s="100"/>
      <c r="R80" s="100"/>
      <c r="S80" s="100">
        <v>8197000</v>
      </c>
      <c r="T80" s="100">
        <v>8197000</v>
      </c>
    </row>
    <row r="81" spans="2:23" ht="13" customHeight="1" thickBot="1" x14ac:dyDescent="0.4">
      <c r="G81" s="103"/>
      <c r="H81" s="104"/>
      <c r="I81" s="105"/>
      <c r="J81" s="106"/>
      <c r="K81" s="107"/>
      <c r="L81" s="108"/>
      <c r="M81" s="125"/>
      <c r="N81" s="97"/>
      <c r="O81" s="101"/>
      <c r="P81" s="126"/>
    </row>
    <row r="82" spans="2:23" ht="13.5" thickBot="1" x14ac:dyDescent="0.4">
      <c r="C82" s="76" t="s">
        <v>255</v>
      </c>
      <c r="G82" s="112"/>
      <c r="H82" s="113"/>
      <c r="I82" s="113"/>
      <c r="J82" s="113"/>
      <c r="K82" s="113"/>
      <c r="L82" s="113"/>
      <c r="M82" s="114"/>
      <c r="N82" s="115" t="s">
        <v>255</v>
      </c>
      <c r="O82" s="116"/>
      <c r="P82" s="117">
        <f>SUM(P40:P80)</f>
        <v>748884060.33210075</v>
      </c>
      <c r="Q82" s="118"/>
      <c r="S82" s="117">
        <v>748884060.33210075</v>
      </c>
      <c r="T82" s="117">
        <v>748884060.33210075</v>
      </c>
      <c r="V82" s="127"/>
      <c r="W82" s="127"/>
    </row>
    <row r="83" spans="2:23" ht="13" x14ac:dyDescent="0.35">
      <c r="C83" s="76" t="s">
        <v>256</v>
      </c>
      <c r="G83" s="80"/>
      <c r="H83" s="81"/>
      <c r="I83" s="82"/>
      <c r="J83" s="83"/>
      <c r="K83" s="84"/>
      <c r="L83" s="128"/>
      <c r="M83" s="119"/>
      <c r="N83" s="129" t="s">
        <v>257</v>
      </c>
      <c r="O83" s="101"/>
      <c r="P83" s="126"/>
    </row>
    <row r="84" spans="2:23" ht="12.65" customHeight="1" x14ac:dyDescent="0.35">
      <c r="B84" s="76">
        <v>311</v>
      </c>
      <c r="C84" s="76" t="s">
        <v>258</v>
      </c>
      <c r="E84" s="76" t="str">
        <f t="shared" ref="E84:E118" si="6">$F$15&amp;$G84&amp;$I84&amp;L84&amp;M84</f>
        <v>231101</v>
      </c>
      <c r="F84" s="89" t="str">
        <f>LEFT(E84,3)</f>
        <v>231</v>
      </c>
      <c r="G84" s="90">
        <v>3</v>
      </c>
      <c r="H84" s="91"/>
      <c r="I84" s="478" t="s">
        <v>127</v>
      </c>
      <c r="J84" s="479"/>
      <c r="K84" s="480"/>
      <c r="L84" s="95" t="s">
        <v>127</v>
      </c>
      <c r="M84" s="96" t="s">
        <v>128</v>
      </c>
      <c r="N84" s="97" t="s">
        <v>259</v>
      </c>
      <c r="O84" s="101"/>
      <c r="P84" s="99">
        <f t="shared" ref="P84:P118" si="7">T84</f>
        <v>19934600</v>
      </c>
      <c r="Q84" s="100"/>
      <c r="R84" s="100"/>
      <c r="S84" s="100">
        <v>19934600</v>
      </c>
      <c r="T84" s="100">
        <v>19934600</v>
      </c>
    </row>
    <row r="85" spans="2:23" ht="12.65" customHeight="1" x14ac:dyDescent="0.35">
      <c r="B85" s="76">
        <v>313</v>
      </c>
      <c r="C85" s="76" t="s">
        <v>260</v>
      </c>
      <c r="E85" s="76" t="str">
        <f t="shared" si="6"/>
        <v>231302</v>
      </c>
      <c r="F85" s="89" t="str">
        <f t="shared" ref="F85:F118" si="8">LEFT(E85,3)</f>
        <v>231</v>
      </c>
      <c r="G85" s="90">
        <v>3</v>
      </c>
      <c r="H85" s="91"/>
      <c r="I85" s="478" t="s">
        <v>127</v>
      </c>
      <c r="J85" s="479"/>
      <c r="K85" s="480"/>
      <c r="L85" s="95" t="s">
        <v>175</v>
      </c>
      <c r="M85" s="96" t="s">
        <v>217</v>
      </c>
      <c r="N85" s="97" t="s">
        <v>261</v>
      </c>
      <c r="O85" s="101"/>
      <c r="P85" s="99">
        <f t="shared" si="7"/>
        <v>3850</v>
      </c>
      <c r="Q85" s="100"/>
      <c r="R85" s="100"/>
      <c r="S85" s="100">
        <v>3850</v>
      </c>
      <c r="T85" s="100">
        <v>3850</v>
      </c>
    </row>
    <row r="86" spans="2:23" ht="12.65" customHeight="1" x14ac:dyDescent="0.35">
      <c r="B86" s="76">
        <v>321</v>
      </c>
      <c r="C86" s="76" t="s">
        <v>262</v>
      </c>
      <c r="E86" s="76" t="str">
        <f t="shared" si="6"/>
        <v>231303</v>
      </c>
      <c r="F86" s="89" t="str">
        <f t="shared" si="8"/>
        <v>231</v>
      </c>
      <c r="G86" s="90">
        <v>3</v>
      </c>
      <c r="H86" s="91"/>
      <c r="I86" s="478" t="s">
        <v>127</v>
      </c>
      <c r="J86" s="479"/>
      <c r="K86" s="480"/>
      <c r="L86" s="95" t="s">
        <v>175</v>
      </c>
      <c r="M86" s="96" t="s">
        <v>140</v>
      </c>
      <c r="N86" s="97" t="s">
        <v>263</v>
      </c>
      <c r="O86" s="101"/>
      <c r="P86" s="99">
        <f t="shared" si="7"/>
        <v>265500</v>
      </c>
      <c r="Q86" s="100"/>
      <c r="R86" s="100"/>
      <c r="S86" s="100">
        <v>265500</v>
      </c>
      <c r="T86" s="100">
        <v>265500</v>
      </c>
    </row>
    <row r="87" spans="2:23" ht="12.65" customHeight="1" x14ac:dyDescent="0.35">
      <c r="B87" s="76">
        <v>322</v>
      </c>
      <c r="C87" s="76" t="s">
        <v>264</v>
      </c>
      <c r="E87" s="76" t="str">
        <f t="shared" si="6"/>
        <v>231401</v>
      </c>
      <c r="F87" s="89" t="str">
        <f t="shared" si="8"/>
        <v>231</v>
      </c>
      <c r="G87" s="90">
        <v>3</v>
      </c>
      <c r="H87" s="91"/>
      <c r="I87" s="478" t="s">
        <v>127</v>
      </c>
      <c r="J87" s="479"/>
      <c r="K87" s="480"/>
      <c r="L87" s="95" t="s">
        <v>136</v>
      </c>
      <c r="M87" s="96" t="s">
        <v>128</v>
      </c>
      <c r="N87" s="97" t="s">
        <v>265</v>
      </c>
      <c r="O87" s="101"/>
      <c r="P87" s="99">
        <f t="shared" si="7"/>
        <v>4510</v>
      </c>
      <c r="Q87" s="100"/>
      <c r="R87" s="100"/>
      <c r="S87" s="100">
        <v>4510</v>
      </c>
      <c r="T87" s="100">
        <v>4510</v>
      </c>
    </row>
    <row r="88" spans="2:23" ht="12.65" customHeight="1" x14ac:dyDescent="0.35">
      <c r="B88" s="76">
        <v>324</v>
      </c>
      <c r="C88" s="76" t="s">
        <v>266</v>
      </c>
      <c r="E88" s="76" t="str">
        <f t="shared" si="6"/>
        <v>232201</v>
      </c>
      <c r="F88" s="89" t="str">
        <f t="shared" si="8"/>
        <v>232</v>
      </c>
      <c r="G88" s="90">
        <v>3</v>
      </c>
      <c r="H88" s="91"/>
      <c r="I88" s="478" t="s">
        <v>132</v>
      </c>
      <c r="J88" s="479"/>
      <c r="K88" s="480"/>
      <c r="L88" s="95" t="s">
        <v>132</v>
      </c>
      <c r="M88" s="96" t="s">
        <v>128</v>
      </c>
      <c r="N88" s="97" t="s">
        <v>267</v>
      </c>
      <c r="O88" s="101"/>
      <c r="P88" s="99">
        <f t="shared" si="7"/>
        <v>195499.99999899999</v>
      </c>
      <c r="Q88" s="100"/>
      <c r="R88" s="100"/>
      <c r="S88" s="100">
        <v>195499.99999899999</v>
      </c>
      <c r="T88" s="100">
        <v>195499.99999899999</v>
      </c>
    </row>
    <row r="89" spans="2:23" ht="12.65" customHeight="1" x14ac:dyDescent="0.35">
      <c r="B89" s="76">
        <v>331</v>
      </c>
      <c r="C89" s="76" t="s">
        <v>268</v>
      </c>
      <c r="E89" s="76" t="str">
        <f t="shared" si="6"/>
        <v>232301</v>
      </c>
      <c r="F89" s="89" t="str">
        <f t="shared" si="8"/>
        <v>232</v>
      </c>
      <c r="G89" s="90">
        <v>3</v>
      </c>
      <c r="H89" s="91"/>
      <c r="I89" s="478" t="s">
        <v>132</v>
      </c>
      <c r="J89" s="479"/>
      <c r="K89" s="480"/>
      <c r="L89" s="95" t="s">
        <v>175</v>
      </c>
      <c r="M89" s="96" t="s">
        <v>128</v>
      </c>
      <c r="N89" s="97" t="s">
        <v>269</v>
      </c>
      <c r="O89" s="101"/>
      <c r="P89" s="99">
        <f t="shared" si="7"/>
        <v>4996317.4999799998</v>
      </c>
      <c r="Q89" s="100"/>
      <c r="R89" s="100"/>
      <c r="S89" s="100">
        <v>4996317.4999799998</v>
      </c>
      <c r="T89" s="100">
        <v>4996317.4999799998</v>
      </c>
    </row>
    <row r="90" spans="2:23" ht="12.65" customHeight="1" x14ac:dyDescent="0.35">
      <c r="B90" s="76">
        <v>333</v>
      </c>
      <c r="C90" s="76" t="s">
        <v>270</v>
      </c>
      <c r="E90" s="76" t="str">
        <f t="shared" si="6"/>
        <v>233101</v>
      </c>
      <c r="F90" s="89" t="str">
        <f t="shared" si="8"/>
        <v>233</v>
      </c>
      <c r="G90" s="90">
        <v>3</v>
      </c>
      <c r="H90" s="91"/>
      <c r="I90" s="478" t="s">
        <v>175</v>
      </c>
      <c r="J90" s="479"/>
      <c r="K90" s="480"/>
      <c r="L90" s="95" t="s">
        <v>127</v>
      </c>
      <c r="M90" s="96" t="s">
        <v>128</v>
      </c>
      <c r="N90" s="97" t="s">
        <v>271</v>
      </c>
      <c r="O90" s="101"/>
      <c r="P90" s="99">
        <f t="shared" si="7"/>
        <v>608725</v>
      </c>
      <c r="Q90" s="100"/>
      <c r="R90" s="100"/>
      <c r="S90" s="100">
        <v>608725</v>
      </c>
      <c r="T90" s="100">
        <v>608725</v>
      </c>
    </row>
    <row r="91" spans="2:23" ht="12.65" customHeight="1" x14ac:dyDescent="0.35">
      <c r="B91" s="76">
        <v>334</v>
      </c>
      <c r="C91" s="76" t="s">
        <v>272</v>
      </c>
      <c r="E91" s="76" t="str">
        <f t="shared" si="6"/>
        <v>233201</v>
      </c>
      <c r="F91" s="89" t="str">
        <f t="shared" si="8"/>
        <v>233</v>
      </c>
      <c r="G91" s="90">
        <v>3</v>
      </c>
      <c r="H91" s="91"/>
      <c r="I91" s="478" t="s">
        <v>175</v>
      </c>
      <c r="J91" s="479"/>
      <c r="K91" s="480"/>
      <c r="L91" s="95" t="s">
        <v>132</v>
      </c>
      <c r="M91" s="96" t="s">
        <v>128</v>
      </c>
      <c r="N91" s="97" t="s">
        <v>273</v>
      </c>
      <c r="O91" s="101"/>
      <c r="P91" s="99">
        <f t="shared" si="7"/>
        <v>1810500</v>
      </c>
      <c r="Q91" s="100"/>
      <c r="R91" s="100"/>
      <c r="S91" s="100">
        <v>1810500</v>
      </c>
      <c r="T91" s="100">
        <v>1810500</v>
      </c>
    </row>
    <row r="92" spans="2:23" ht="12.65" customHeight="1" x14ac:dyDescent="0.35">
      <c r="B92" s="76">
        <v>336</v>
      </c>
      <c r="C92" s="76" t="s">
        <v>274</v>
      </c>
      <c r="E92" s="76" t="str">
        <f t="shared" si="6"/>
        <v>233301</v>
      </c>
      <c r="F92" s="89" t="str">
        <f t="shared" si="8"/>
        <v>233</v>
      </c>
      <c r="G92" s="90">
        <v>3</v>
      </c>
      <c r="H92" s="91"/>
      <c r="I92" s="478" t="s">
        <v>175</v>
      </c>
      <c r="J92" s="479"/>
      <c r="K92" s="480"/>
      <c r="L92" s="95" t="s">
        <v>175</v>
      </c>
      <c r="M92" s="96" t="s">
        <v>128</v>
      </c>
      <c r="N92" s="97" t="s">
        <v>275</v>
      </c>
      <c r="O92" s="101"/>
      <c r="P92" s="99">
        <f t="shared" si="7"/>
        <v>247500</v>
      </c>
      <c r="Q92" s="100"/>
      <c r="R92" s="100"/>
      <c r="S92" s="100">
        <v>247500</v>
      </c>
      <c r="T92" s="100">
        <v>247500</v>
      </c>
    </row>
    <row r="93" spans="2:23" ht="12.65" customHeight="1" x14ac:dyDescent="0.35">
      <c r="B93" s="76">
        <v>352</v>
      </c>
      <c r="C93" s="76" t="s">
        <v>276</v>
      </c>
      <c r="E93" s="76" t="str">
        <f t="shared" si="6"/>
        <v>233501</v>
      </c>
      <c r="F93" s="89" t="str">
        <f t="shared" si="8"/>
        <v>233</v>
      </c>
      <c r="G93" s="90">
        <v>3</v>
      </c>
      <c r="H93" s="91"/>
      <c r="I93" s="478" t="s">
        <v>175</v>
      </c>
      <c r="J93" s="479"/>
      <c r="K93" s="480"/>
      <c r="L93" s="95" t="s">
        <v>139</v>
      </c>
      <c r="M93" s="96" t="s">
        <v>128</v>
      </c>
      <c r="N93" s="97" t="s">
        <v>277</v>
      </c>
      <c r="O93" s="101"/>
      <c r="P93" s="99">
        <f t="shared" si="7"/>
        <v>60000</v>
      </c>
      <c r="Q93" s="100"/>
      <c r="R93" s="100"/>
      <c r="S93" s="100">
        <v>60000</v>
      </c>
      <c r="T93" s="100">
        <v>60000</v>
      </c>
    </row>
    <row r="94" spans="2:23" ht="12.65" customHeight="1" x14ac:dyDescent="0.35">
      <c r="B94" s="76">
        <v>354</v>
      </c>
      <c r="C94" s="76" t="s">
        <v>278</v>
      </c>
      <c r="E94" s="76" t="str">
        <f t="shared" si="6"/>
        <v>234101</v>
      </c>
      <c r="F94" s="89" t="str">
        <f t="shared" si="8"/>
        <v>234</v>
      </c>
      <c r="G94" s="90">
        <v>3</v>
      </c>
      <c r="H94" s="91"/>
      <c r="I94" s="478" t="s">
        <v>136</v>
      </c>
      <c r="J94" s="479"/>
      <c r="K94" s="480"/>
      <c r="L94" s="95" t="s">
        <v>127</v>
      </c>
      <c r="M94" s="96" t="s">
        <v>128</v>
      </c>
      <c r="N94" s="97" t="s">
        <v>279</v>
      </c>
      <c r="O94" s="101"/>
      <c r="P94" s="99">
        <f t="shared" si="7"/>
        <v>225635</v>
      </c>
      <c r="Q94" s="100"/>
      <c r="R94" s="100"/>
      <c r="S94" s="100">
        <v>225635</v>
      </c>
      <c r="T94" s="100">
        <v>225635</v>
      </c>
    </row>
    <row r="95" spans="2:23" ht="12.65" customHeight="1" x14ac:dyDescent="0.35">
      <c r="B95" s="76">
        <v>363</v>
      </c>
      <c r="C95" s="76" t="s">
        <v>280</v>
      </c>
      <c r="E95" s="76" t="str">
        <f t="shared" si="6"/>
        <v>235301</v>
      </c>
      <c r="F95" s="89" t="str">
        <f t="shared" si="8"/>
        <v>235</v>
      </c>
      <c r="G95" s="90">
        <v>3</v>
      </c>
      <c r="H95" s="91"/>
      <c r="I95" s="478" t="s">
        <v>139</v>
      </c>
      <c r="J95" s="479"/>
      <c r="K95" s="480"/>
      <c r="L95" s="95" t="s">
        <v>175</v>
      </c>
      <c r="M95" s="96" t="s">
        <v>128</v>
      </c>
      <c r="N95" s="97" t="s">
        <v>281</v>
      </c>
      <c r="O95" s="101"/>
      <c r="P95" s="99">
        <f t="shared" si="7"/>
        <v>205000</v>
      </c>
      <c r="Q95" s="100"/>
      <c r="R95" s="100"/>
      <c r="S95" s="100">
        <v>205000</v>
      </c>
      <c r="T95" s="100">
        <v>205000</v>
      </c>
    </row>
    <row r="96" spans="2:23" ht="12.65" customHeight="1" x14ac:dyDescent="0.35">
      <c r="B96" s="76" t="s">
        <v>282</v>
      </c>
      <c r="C96" s="76" t="s">
        <v>283</v>
      </c>
      <c r="E96" s="76" t="str">
        <f t="shared" si="6"/>
        <v>235501</v>
      </c>
      <c r="F96" s="89" t="str">
        <f t="shared" si="8"/>
        <v>235</v>
      </c>
      <c r="G96" s="90">
        <v>3</v>
      </c>
      <c r="H96" s="91"/>
      <c r="I96" s="478" t="s">
        <v>139</v>
      </c>
      <c r="J96" s="479"/>
      <c r="K96" s="480"/>
      <c r="L96" s="95" t="s">
        <v>139</v>
      </c>
      <c r="M96" s="96" t="s">
        <v>128</v>
      </c>
      <c r="N96" s="97" t="s">
        <v>284</v>
      </c>
      <c r="O96" s="101"/>
      <c r="P96" s="99">
        <f t="shared" si="7"/>
        <v>2760</v>
      </c>
      <c r="Q96" s="100"/>
      <c r="R96" s="100"/>
      <c r="S96" s="100">
        <v>2760</v>
      </c>
      <c r="T96" s="100">
        <v>2760</v>
      </c>
    </row>
    <row r="97" spans="2:20" ht="12.65" customHeight="1" x14ac:dyDescent="0.35">
      <c r="B97" s="76">
        <v>372</v>
      </c>
      <c r="C97" s="76" t="s">
        <v>285</v>
      </c>
      <c r="E97" s="76" t="str">
        <f t="shared" si="6"/>
        <v>236202</v>
      </c>
      <c r="F97" s="89" t="str">
        <f t="shared" si="8"/>
        <v>236</v>
      </c>
      <c r="G97" s="90">
        <v>3</v>
      </c>
      <c r="H97" s="91"/>
      <c r="I97" s="478" t="s">
        <v>146</v>
      </c>
      <c r="J97" s="479"/>
      <c r="K97" s="480"/>
      <c r="L97" s="95" t="s">
        <v>132</v>
      </c>
      <c r="M97" s="96" t="s">
        <v>217</v>
      </c>
      <c r="N97" s="97" t="s">
        <v>286</v>
      </c>
      <c r="O97" s="101"/>
      <c r="P97" s="99">
        <f t="shared" si="7"/>
        <v>819800</v>
      </c>
      <c r="Q97" s="100"/>
      <c r="R97" s="100"/>
      <c r="S97" s="100">
        <v>819800</v>
      </c>
      <c r="T97" s="100">
        <v>819800</v>
      </c>
    </row>
    <row r="98" spans="2:20" ht="12.65" customHeight="1" x14ac:dyDescent="0.35">
      <c r="B98" s="76">
        <v>392</v>
      </c>
      <c r="C98" s="76" t="s">
        <v>287</v>
      </c>
      <c r="E98" s="76" t="str">
        <f t="shared" si="6"/>
        <v>236304</v>
      </c>
      <c r="F98" s="89" t="str">
        <f t="shared" si="8"/>
        <v>236</v>
      </c>
      <c r="G98" s="90">
        <v>3</v>
      </c>
      <c r="H98" s="91"/>
      <c r="I98" s="478" t="s">
        <v>146</v>
      </c>
      <c r="J98" s="479"/>
      <c r="K98" s="480"/>
      <c r="L98" s="95" t="s">
        <v>175</v>
      </c>
      <c r="M98" s="96" t="s">
        <v>142</v>
      </c>
      <c r="N98" s="97" t="s">
        <v>288</v>
      </c>
      <c r="O98" s="101"/>
      <c r="P98" s="99">
        <f t="shared" si="7"/>
        <v>215630</v>
      </c>
      <c r="Q98" s="100"/>
      <c r="R98" s="100"/>
      <c r="S98" s="100">
        <v>215630</v>
      </c>
      <c r="T98" s="100">
        <v>215630</v>
      </c>
    </row>
    <row r="99" spans="2:20" ht="12.65" customHeight="1" x14ac:dyDescent="0.35">
      <c r="B99" s="76">
        <v>393</v>
      </c>
      <c r="C99" s="76" t="s">
        <v>289</v>
      </c>
      <c r="E99" s="76" t="str">
        <f t="shared" si="6"/>
        <v>236306</v>
      </c>
      <c r="F99" s="89" t="str">
        <f t="shared" si="8"/>
        <v>236</v>
      </c>
      <c r="G99" s="90">
        <v>3</v>
      </c>
      <c r="H99" s="91"/>
      <c r="I99" s="478" t="s">
        <v>146</v>
      </c>
      <c r="J99" s="479"/>
      <c r="K99" s="480"/>
      <c r="L99" s="95" t="s">
        <v>175</v>
      </c>
      <c r="M99" s="96" t="s">
        <v>155</v>
      </c>
      <c r="N99" s="97" t="s">
        <v>290</v>
      </c>
      <c r="O99" s="101"/>
      <c r="P99" s="99">
        <f t="shared" si="7"/>
        <v>1167989</v>
      </c>
      <c r="Q99" s="100"/>
      <c r="R99" s="100"/>
      <c r="S99" s="100">
        <v>1167989</v>
      </c>
      <c r="T99" s="100">
        <v>1167989</v>
      </c>
    </row>
    <row r="100" spans="2:20" ht="12.65" customHeight="1" x14ac:dyDescent="0.35">
      <c r="B100" s="76">
        <v>398</v>
      </c>
      <c r="C100" s="76" t="s">
        <v>291</v>
      </c>
      <c r="E100" s="76" t="str">
        <f t="shared" si="6"/>
        <v>237101</v>
      </c>
      <c r="F100" s="89" t="str">
        <f t="shared" si="8"/>
        <v>237</v>
      </c>
      <c r="G100" s="90">
        <v>3</v>
      </c>
      <c r="H100" s="91"/>
      <c r="I100" s="478" t="s">
        <v>188</v>
      </c>
      <c r="J100" s="479"/>
      <c r="K100" s="480"/>
      <c r="L100" s="95" t="s">
        <v>127</v>
      </c>
      <c r="M100" s="96" t="s">
        <v>128</v>
      </c>
      <c r="N100" s="97" t="s">
        <v>292</v>
      </c>
      <c r="O100" s="101"/>
      <c r="P100" s="99">
        <f t="shared" si="7"/>
        <v>3500000</v>
      </c>
      <c r="Q100" s="100"/>
      <c r="R100" s="100"/>
      <c r="S100" s="100">
        <v>3500000</v>
      </c>
      <c r="T100" s="100">
        <v>3500000</v>
      </c>
    </row>
    <row r="101" spans="2:20" ht="12.65" customHeight="1" x14ac:dyDescent="0.35">
      <c r="B101" s="76">
        <v>399</v>
      </c>
      <c r="C101" s="76" t="s">
        <v>293</v>
      </c>
      <c r="E101" s="76" t="str">
        <f t="shared" si="6"/>
        <v>237102</v>
      </c>
      <c r="F101" s="89" t="str">
        <f t="shared" si="8"/>
        <v>237</v>
      </c>
      <c r="G101" s="90">
        <v>3</v>
      </c>
      <c r="H101" s="91"/>
      <c r="I101" s="478" t="s">
        <v>188</v>
      </c>
      <c r="J101" s="479"/>
      <c r="K101" s="480"/>
      <c r="L101" s="95" t="s">
        <v>127</v>
      </c>
      <c r="M101" s="96" t="s">
        <v>217</v>
      </c>
      <c r="N101" s="97" t="s">
        <v>283</v>
      </c>
      <c r="O101" s="101"/>
      <c r="P101" s="99">
        <f t="shared" si="7"/>
        <v>753016.5299999998</v>
      </c>
      <c r="Q101" s="100"/>
      <c r="R101" s="100"/>
      <c r="S101" s="100">
        <v>753016.5299999998</v>
      </c>
      <c r="T101" s="100">
        <v>753016.5299999998</v>
      </c>
    </row>
    <row r="102" spans="2:20" ht="12.65" customHeight="1" x14ac:dyDescent="0.35">
      <c r="B102" s="76">
        <v>321</v>
      </c>
      <c r="C102" s="76" t="s">
        <v>262</v>
      </c>
      <c r="E102" s="76" t="str">
        <f t="shared" si="6"/>
        <v>237105</v>
      </c>
      <c r="F102" s="89" t="str">
        <f t="shared" si="8"/>
        <v>237</v>
      </c>
      <c r="G102" s="90">
        <v>3</v>
      </c>
      <c r="H102" s="91"/>
      <c r="I102" s="478" t="s">
        <v>188</v>
      </c>
      <c r="J102" s="479"/>
      <c r="K102" s="480"/>
      <c r="L102" s="95" t="s">
        <v>127</v>
      </c>
      <c r="M102" s="96" t="s">
        <v>247</v>
      </c>
      <c r="N102" s="97" t="s">
        <v>294</v>
      </c>
      <c r="O102" s="101"/>
      <c r="P102" s="99">
        <f t="shared" si="7"/>
        <v>2400</v>
      </c>
      <c r="Q102" s="100"/>
      <c r="R102" s="100"/>
      <c r="S102" s="100">
        <v>2400</v>
      </c>
      <c r="T102" s="100">
        <v>2400</v>
      </c>
    </row>
    <row r="103" spans="2:20" ht="12.65" customHeight="1" x14ac:dyDescent="0.35">
      <c r="B103" s="76">
        <v>323</v>
      </c>
      <c r="C103" s="76" t="s">
        <v>295</v>
      </c>
      <c r="E103" s="76" t="str">
        <f t="shared" si="6"/>
        <v>237203</v>
      </c>
      <c r="F103" s="89" t="str">
        <f t="shared" si="8"/>
        <v>237</v>
      </c>
      <c r="G103" s="90">
        <v>3</v>
      </c>
      <c r="H103" s="91"/>
      <c r="I103" s="478" t="s">
        <v>188</v>
      </c>
      <c r="J103" s="479"/>
      <c r="K103" s="480"/>
      <c r="L103" s="95" t="s">
        <v>132</v>
      </c>
      <c r="M103" s="96" t="s">
        <v>140</v>
      </c>
      <c r="N103" s="97" t="s">
        <v>296</v>
      </c>
      <c r="O103" s="101"/>
      <c r="P103" s="99">
        <f t="shared" si="7"/>
        <v>180000</v>
      </c>
      <c r="Q103" s="100"/>
      <c r="R103" s="100"/>
      <c r="S103" s="100">
        <v>180000</v>
      </c>
      <c r="T103" s="100">
        <v>180000</v>
      </c>
    </row>
    <row r="104" spans="2:20" ht="12.65" customHeight="1" x14ac:dyDescent="0.35">
      <c r="B104" s="76">
        <v>324</v>
      </c>
      <c r="C104" s="76" t="s">
        <v>266</v>
      </c>
      <c r="E104" s="76" t="str">
        <f t="shared" si="6"/>
        <v>237204</v>
      </c>
      <c r="F104" s="89" t="str">
        <f t="shared" si="8"/>
        <v>237</v>
      </c>
      <c r="G104" s="90">
        <v>3</v>
      </c>
      <c r="H104" s="91"/>
      <c r="I104" s="478" t="s">
        <v>188</v>
      </c>
      <c r="J104" s="479"/>
      <c r="K104" s="480"/>
      <c r="L104" s="95" t="s">
        <v>132</v>
      </c>
      <c r="M104" s="96" t="s">
        <v>142</v>
      </c>
      <c r="N104" s="97" t="s">
        <v>297</v>
      </c>
      <c r="O104" s="101"/>
      <c r="P104" s="99">
        <f t="shared" si="7"/>
        <v>10000</v>
      </c>
      <c r="Q104" s="100"/>
      <c r="R104" s="100"/>
      <c r="S104" s="100">
        <v>10000</v>
      </c>
      <c r="T104" s="100">
        <v>10000</v>
      </c>
    </row>
    <row r="105" spans="2:20" ht="12.65" customHeight="1" x14ac:dyDescent="0.35">
      <c r="B105" s="76">
        <v>331</v>
      </c>
      <c r="C105" s="76" t="s">
        <v>268</v>
      </c>
      <c r="E105" s="76" t="str">
        <f t="shared" si="6"/>
        <v>237205</v>
      </c>
      <c r="F105" s="89" t="str">
        <f t="shared" si="8"/>
        <v>237</v>
      </c>
      <c r="G105" s="90">
        <v>3</v>
      </c>
      <c r="H105" s="91"/>
      <c r="I105" s="478" t="s">
        <v>188</v>
      </c>
      <c r="J105" s="479"/>
      <c r="K105" s="480"/>
      <c r="L105" s="95" t="s">
        <v>132</v>
      </c>
      <c r="M105" s="96" t="s">
        <v>247</v>
      </c>
      <c r="N105" s="97" t="s">
        <v>298</v>
      </c>
      <c r="O105" s="101"/>
      <c r="P105" s="99">
        <f t="shared" si="7"/>
        <v>17200</v>
      </c>
      <c r="Q105" s="100"/>
      <c r="R105" s="100"/>
      <c r="S105" s="100">
        <v>17200</v>
      </c>
      <c r="T105" s="100">
        <v>17200</v>
      </c>
    </row>
    <row r="106" spans="2:20" ht="12.65" customHeight="1" x14ac:dyDescent="0.35">
      <c r="B106" s="76">
        <v>332</v>
      </c>
      <c r="C106" s="76" t="s">
        <v>299</v>
      </c>
      <c r="E106" s="76" t="str">
        <f t="shared" si="6"/>
        <v>237206</v>
      </c>
      <c r="F106" s="89" t="str">
        <f t="shared" si="8"/>
        <v>237</v>
      </c>
      <c r="G106" s="90">
        <v>3</v>
      </c>
      <c r="H106" s="91"/>
      <c r="I106" s="478" t="s">
        <v>188</v>
      </c>
      <c r="J106" s="479"/>
      <c r="K106" s="480"/>
      <c r="L106" s="95" t="s">
        <v>132</v>
      </c>
      <c r="M106" s="96" t="s">
        <v>155</v>
      </c>
      <c r="N106" s="97" t="s">
        <v>300</v>
      </c>
      <c r="O106" s="101"/>
      <c r="P106" s="99">
        <f t="shared" si="7"/>
        <v>646180</v>
      </c>
      <c r="Q106" s="100"/>
      <c r="R106" s="100"/>
      <c r="S106" s="100">
        <v>646180</v>
      </c>
      <c r="T106" s="100">
        <v>646180</v>
      </c>
    </row>
    <row r="107" spans="2:20" ht="12.65" customHeight="1" x14ac:dyDescent="0.35">
      <c r="B107" s="76">
        <v>334</v>
      </c>
      <c r="C107" s="76" t="s">
        <v>272</v>
      </c>
      <c r="E107" s="76" t="str">
        <f t="shared" si="6"/>
        <v>237299</v>
      </c>
      <c r="F107" s="89" t="str">
        <f t="shared" si="8"/>
        <v>237</v>
      </c>
      <c r="G107" s="90">
        <v>3</v>
      </c>
      <c r="H107" s="91"/>
      <c r="I107" s="478" t="s">
        <v>188</v>
      </c>
      <c r="J107" s="479"/>
      <c r="K107" s="480"/>
      <c r="L107" s="95" t="s">
        <v>132</v>
      </c>
      <c r="M107" s="96" t="s">
        <v>301</v>
      </c>
      <c r="N107" s="97" t="s">
        <v>302</v>
      </c>
      <c r="O107" s="101"/>
      <c r="P107" s="99">
        <f t="shared" si="7"/>
        <v>81170</v>
      </c>
      <c r="Q107" s="100"/>
      <c r="R107" s="100"/>
      <c r="S107" s="100">
        <v>81170</v>
      </c>
      <c r="T107" s="100">
        <v>81170</v>
      </c>
    </row>
    <row r="108" spans="2:20" ht="12.65" customHeight="1" x14ac:dyDescent="0.35">
      <c r="B108" s="76">
        <v>336</v>
      </c>
      <c r="C108" s="76" t="s">
        <v>274</v>
      </c>
      <c r="E108" s="76" t="str">
        <f t="shared" si="6"/>
        <v>239101</v>
      </c>
      <c r="F108" s="89" t="str">
        <f t="shared" si="8"/>
        <v>239</v>
      </c>
      <c r="G108" s="90">
        <v>3</v>
      </c>
      <c r="H108" s="91"/>
      <c r="I108" s="478" t="s">
        <v>212</v>
      </c>
      <c r="J108" s="479"/>
      <c r="K108" s="480"/>
      <c r="L108" s="95" t="s">
        <v>127</v>
      </c>
      <c r="M108" s="96" t="s">
        <v>128</v>
      </c>
      <c r="N108" s="97" t="s">
        <v>303</v>
      </c>
      <c r="O108" s="101"/>
      <c r="P108" s="99">
        <f t="shared" si="7"/>
        <v>2391600</v>
      </c>
      <c r="Q108" s="100"/>
      <c r="R108" s="100"/>
      <c r="S108" s="100">
        <v>2391600</v>
      </c>
      <c r="T108" s="100">
        <v>2391600</v>
      </c>
    </row>
    <row r="109" spans="2:20" ht="12.65" customHeight="1" x14ac:dyDescent="0.35">
      <c r="B109" s="76">
        <v>341</v>
      </c>
      <c r="C109" s="76" t="s">
        <v>304</v>
      </c>
      <c r="E109" s="76" t="str">
        <f t="shared" si="6"/>
        <v>239201</v>
      </c>
      <c r="F109" s="89" t="str">
        <f t="shared" si="8"/>
        <v>239</v>
      </c>
      <c r="G109" s="90">
        <v>3</v>
      </c>
      <c r="H109" s="91"/>
      <c r="I109" s="478" t="s">
        <v>212</v>
      </c>
      <c r="J109" s="479"/>
      <c r="K109" s="480"/>
      <c r="L109" s="95" t="s">
        <v>132</v>
      </c>
      <c r="M109" s="96" t="s">
        <v>128</v>
      </c>
      <c r="N109" s="97" t="s">
        <v>305</v>
      </c>
      <c r="O109" s="101"/>
      <c r="P109" s="99">
        <f t="shared" si="7"/>
        <v>4041734</v>
      </c>
      <c r="Q109" s="100"/>
      <c r="R109" s="100"/>
      <c r="S109" s="100">
        <v>4041734</v>
      </c>
      <c r="T109" s="100">
        <v>4041734</v>
      </c>
    </row>
    <row r="110" spans="2:20" ht="12.65" customHeight="1" x14ac:dyDescent="0.35">
      <c r="B110" s="76">
        <v>352</v>
      </c>
      <c r="C110" s="76" t="s">
        <v>276</v>
      </c>
      <c r="E110" s="76" t="str">
        <f t="shared" si="6"/>
        <v>239202</v>
      </c>
      <c r="F110" s="89" t="str">
        <f t="shared" si="8"/>
        <v>239</v>
      </c>
      <c r="G110" s="90">
        <v>3</v>
      </c>
      <c r="H110" s="91"/>
      <c r="I110" s="478" t="s">
        <v>212</v>
      </c>
      <c r="J110" s="479"/>
      <c r="K110" s="480"/>
      <c r="L110" s="95" t="s">
        <v>132</v>
      </c>
      <c r="M110" s="96" t="s">
        <v>217</v>
      </c>
      <c r="N110" s="97" t="s">
        <v>306</v>
      </c>
      <c r="O110" s="101"/>
      <c r="P110" s="99">
        <f t="shared" si="7"/>
        <v>462850</v>
      </c>
      <c r="Q110" s="100"/>
      <c r="R110" s="100"/>
      <c r="S110" s="100">
        <v>462850</v>
      </c>
      <c r="T110" s="100">
        <v>462850</v>
      </c>
    </row>
    <row r="111" spans="2:20" ht="12.65" customHeight="1" x14ac:dyDescent="0.35">
      <c r="B111" s="76">
        <v>353</v>
      </c>
      <c r="C111" s="76" t="s">
        <v>307</v>
      </c>
      <c r="E111" s="76" t="str">
        <f t="shared" si="6"/>
        <v>239301</v>
      </c>
      <c r="F111" s="89" t="str">
        <f t="shared" si="8"/>
        <v>239</v>
      </c>
      <c r="G111" s="90">
        <v>3</v>
      </c>
      <c r="H111" s="91"/>
      <c r="I111" s="478" t="s">
        <v>212</v>
      </c>
      <c r="J111" s="479"/>
      <c r="K111" s="480"/>
      <c r="L111" s="95" t="s">
        <v>175</v>
      </c>
      <c r="M111" s="96" t="s">
        <v>128</v>
      </c>
      <c r="N111" s="97" t="s">
        <v>308</v>
      </c>
      <c r="O111" s="101"/>
      <c r="P111" s="99">
        <f t="shared" si="7"/>
        <v>47855.5</v>
      </c>
      <c r="Q111" s="100"/>
      <c r="R111" s="100"/>
      <c r="S111" s="100">
        <v>47855.5</v>
      </c>
      <c r="T111" s="100">
        <v>47855.5</v>
      </c>
    </row>
    <row r="112" spans="2:20" ht="12.65" customHeight="1" x14ac:dyDescent="0.35">
      <c r="B112" s="76">
        <v>354</v>
      </c>
      <c r="C112" s="76" t="s">
        <v>278</v>
      </c>
      <c r="E112" s="76" t="str">
        <f t="shared" si="6"/>
        <v>239501</v>
      </c>
      <c r="F112" s="89" t="str">
        <f t="shared" si="8"/>
        <v>239</v>
      </c>
      <c r="G112" s="90">
        <v>3</v>
      </c>
      <c r="H112" s="91"/>
      <c r="I112" s="478" t="s">
        <v>212</v>
      </c>
      <c r="J112" s="479"/>
      <c r="K112" s="480"/>
      <c r="L112" s="95" t="s">
        <v>139</v>
      </c>
      <c r="M112" s="96" t="s">
        <v>128</v>
      </c>
      <c r="N112" s="97" t="s">
        <v>309</v>
      </c>
      <c r="O112" s="101"/>
      <c r="P112" s="99">
        <f t="shared" si="7"/>
        <v>1300250</v>
      </c>
      <c r="Q112" s="100"/>
      <c r="R112" s="100"/>
      <c r="S112" s="100">
        <v>1300250</v>
      </c>
      <c r="T112" s="100">
        <v>1300250</v>
      </c>
    </row>
    <row r="113" spans="2:22" ht="12.65" customHeight="1" x14ac:dyDescent="0.35">
      <c r="B113" s="76">
        <v>355</v>
      </c>
      <c r="C113" s="76" t="s">
        <v>310</v>
      </c>
      <c r="E113" s="76" t="str">
        <f t="shared" si="6"/>
        <v>239601</v>
      </c>
      <c r="F113" s="89" t="str">
        <f t="shared" si="8"/>
        <v>239</v>
      </c>
      <c r="G113" s="90">
        <v>3</v>
      </c>
      <c r="H113" s="91"/>
      <c r="I113" s="478" t="s">
        <v>212</v>
      </c>
      <c r="J113" s="479"/>
      <c r="K113" s="480"/>
      <c r="L113" s="95" t="s">
        <v>146</v>
      </c>
      <c r="M113" s="96" t="s">
        <v>128</v>
      </c>
      <c r="N113" s="97" t="s">
        <v>311</v>
      </c>
      <c r="O113" s="101"/>
      <c r="P113" s="99">
        <f t="shared" si="7"/>
        <v>1175220</v>
      </c>
      <c r="Q113" s="100"/>
      <c r="R113" s="100"/>
      <c r="S113" s="100">
        <v>1175220</v>
      </c>
      <c r="T113" s="100">
        <v>1175220</v>
      </c>
    </row>
    <row r="114" spans="2:22" ht="12.65" customHeight="1" x14ac:dyDescent="0.35">
      <c r="B114" s="76">
        <v>362</v>
      </c>
      <c r="C114" s="76" t="s">
        <v>312</v>
      </c>
      <c r="E114" s="76" t="str">
        <f t="shared" si="6"/>
        <v>239801</v>
      </c>
      <c r="F114" s="89" t="str">
        <f t="shared" si="8"/>
        <v>239</v>
      </c>
      <c r="G114" s="90">
        <v>3</v>
      </c>
      <c r="H114" s="91"/>
      <c r="I114" s="478" t="s">
        <v>212</v>
      </c>
      <c r="J114" s="479"/>
      <c r="K114" s="480"/>
      <c r="L114" s="95" t="s">
        <v>190</v>
      </c>
      <c r="M114" s="96" t="s">
        <v>128</v>
      </c>
      <c r="N114" s="97" t="s">
        <v>313</v>
      </c>
      <c r="O114" s="101"/>
      <c r="P114" s="99">
        <f t="shared" si="7"/>
        <v>41000</v>
      </c>
      <c r="Q114" s="100"/>
      <c r="R114" s="100"/>
      <c r="S114" s="100">
        <v>41000</v>
      </c>
      <c r="T114" s="100">
        <v>41000</v>
      </c>
    </row>
    <row r="115" spans="2:22" ht="12.65" customHeight="1" x14ac:dyDescent="0.35">
      <c r="B115" s="76">
        <v>363</v>
      </c>
      <c r="C115" s="76" t="s">
        <v>280</v>
      </c>
      <c r="E115" s="76" t="str">
        <f t="shared" si="6"/>
        <v>239802</v>
      </c>
      <c r="F115" s="89" t="str">
        <f t="shared" si="8"/>
        <v>239</v>
      </c>
      <c r="G115" s="90">
        <v>3</v>
      </c>
      <c r="H115" s="91"/>
      <c r="I115" s="478" t="s">
        <v>212</v>
      </c>
      <c r="J115" s="479"/>
      <c r="K115" s="480"/>
      <c r="L115" s="95" t="s">
        <v>190</v>
      </c>
      <c r="M115" s="96" t="s">
        <v>217</v>
      </c>
      <c r="N115" s="97" t="s">
        <v>314</v>
      </c>
      <c r="O115" s="101"/>
      <c r="P115" s="99">
        <f t="shared" si="7"/>
        <v>960000</v>
      </c>
      <c r="Q115" s="100"/>
      <c r="R115" s="100"/>
      <c r="S115" s="100">
        <v>960000</v>
      </c>
      <c r="T115" s="100">
        <v>960000</v>
      </c>
    </row>
    <row r="116" spans="2:22" ht="12.65" customHeight="1" x14ac:dyDescent="0.35">
      <c r="B116" s="76" t="s">
        <v>315</v>
      </c>
      <c r="C116" s="76" t="s">
        <v>292</v>
      </c>
      <c r="E116" s="76" t="str">
        <f t="shared" si="6"/>
        <v>239901</v>
      </c>
      <c r="F116" s="89" t="str">
        <f t="shared" si="8"/>
        <v>239</v>
      </c>
      <c r="G116" s="90">
        <v>3</v>
      </c>
      <c r="H116" s="91"/>
      <c r="I116" s="478" t="s">
        <v>212</v>
      </c>
      <c r="J116" s="479"/>
      <c r="K116" s="480"/>
      <c r="L116" s="95" t="s">
        <v>212</v>
      </c>
      <c r="M116" s="96" t="s">
        <v>128</v>
      </c>
      <c r="N116" s="97" t="s">
        <v>316</v>
      </c>
      <c r="O116" s="101"/>
      <c r="P116" s="99">
        <f t="shared" si="7"/>
        <v>7500</v>
      </c>
      <c r="Q116" s="100"/>
      <c r="R116" s="100"/>
      <c r="S116" s="100">
        <v>7500</v>
      </c>
      <c r="T116" s="100">
        <v>7500</v>
      </c>
    </row>
    <row r="117" spans="2:22" ht="12.65" customHeight="1" x14ac:dyDescent="0.35">
      <c r="B117" s="76" t="s">
        <v>282</v>
      </c>
      <c r="C117" s="76" t="s">
        <v>283</v>
      </c>
      <c r="E117" s="76" t="str">
        <f t="shared" si="6"/>
        <v>239904</v>
      </c>
      <c r="F117" s="89" t="str">
        <f t="shared" si="8"/>
        <v>239</v>
      </c>
      <c r="G117" s="90">
        <v>3</v>
      </c>
      <c r="H117" s="91"/>
      <c r="I117" s="478" t="s">
        <v>212</v>
      </c>
      <c r="J117" s="479"/>
      <c r="K117" s="480"/>
      <c r="L117" s="95" t="s">
        <v>212</v>
      </c>
      <c r="M117" s="96" t="s">
        <v>142</v>
      </c>
      <c r="N117" s="97" t="s">
        <v>317</v>
      </c>
      <c r="O117" s="101"/>
      <c r="P117" s="99">
        <f t="shared" si="7"/>
        <v>2361302</v>
      </c>
      <c r="Q117" s="100"/>
      <c r="R117" s="100"/>
      <c r="S117" s="100">
        <v>2361302</v>
      </c>
      <c r="T117" s="100">
        <v>2361302</v>
      </c>
    </row>
    <row r="118" spans="2:22" ht="12.65" customHeight="1" x14ac:dyDescent="0.35">
      <c r="B118" s="76" t="s">
        <v>318</v>
      </c>
      <c r="C118" s="76" t="s">
        <v>319</v>
      </c>
      <c r="E118" s="76" t="str">
        <f t="shared" si="6"/>
        <v>239905</v>
      </c>
      <c r="F118" s="89" t="str">
        <f t="shared" si="8"/>
        <v>239</v>
      </c>
      <c r="G118" s="90">
        <v>3</v>
      </c>
      <c r="H118" s="91"/>
      <c r="I118" s="478" t="s">
        <v>212</v>
      </c>
      <c r="J118" s="479"/>
      <c r="K118" s="480"/>
      <c r="L118" s="95" t="s">
        <v>212</v>
      </c>
      <c r="M118" s="96" t="s">
        <v>247</v>
      </c>
      <c r="N118" s="97" t="s">
        <v>320</v>
      </c>
      <c r="O118" s="101"/>
      <c r="P118" s="99">
        <f t="shared" si="7"/>
        <v>3758400</v>
      </c>
      <c r="Q118" s="100"/>
      <c r="R118" s="100"/>
      <c r="S118" s="100">
        <v>3758400</v>
      </c>
      <c r="T118" s="100">
        <v>3758400</v>
      </c>
    </row>
    <row r="119" spans="2:22" ht="13" customHeight="1" thickBot="1" x14ac:dyDescent="0.4">
      <c r="G119" s="103"/>
      <c r="H119" s="104"/>
      <c r="I119" s="105"/>
      <c r="J119" s="106"/>
      <c r="K119" s="107"/>
      <c r="L119" s="108"/>
      <c r="M119" s="130"/>
      <c r="N119" s="131"/>
      <c r="O119" s="110"/>
      <c r="P119" s="132"/>
      <c r="T119" s="100"/>
    </row>
    <row r="120" spans="2:22" ht="13.5" thickBot="1" x14ac:dyDescent="0.4">
      <c r="C120" s="76" t="s">
        <v>321</v>
      </c>
      <c r="G120" s="112"/>
      <c r="H120" s="113"/>
      <c r="I120" s="113"/>
      <c r="J120" s="113"/>
      <c r="K120" s="113"/>
      <c r="L120" s="113"/>
      <c r="M120" s="114"/>
      <c r="N120" s="115" t="s">
        <v>322</v>
      </c>
      <c r="O120" s="116"/>
      <c r="P120" s="117">
        <f>SUM(P84:P118)</f>
        <v>52501494.529979005</v>
      </c>
      <c r="Q120" s="118"/>
      <c r="R120" s="133"/>
      <c r="S120" s="117">
        <v>52501494.529979005</v>
      </c>
      <c r="T120" s="117">
        <v>52501494.529979005</v>
      </c>
      <c r="V120" s="100"/>
    </row>
    <row r="121" spans="2:22" ht="13" x14ac:dyDescent="0.35">
      <c r="C121" s="76" t="s">
        <v>323</v>
      </c>
      <c r="G121" s="90"/>
      <c r="H121" s="91"/>
      <c r="I121" s="478"/>
      <c r="J121" s="479"/>
      <c r="K121" s="480"/>
      <c r="L121" s="95"/>
      <c r="M121" s="96"/>
      <c r="N121" s="120" t="s">
        <v>323</v>
      </c>
      <c r="O121" s="121"/>
      <c r="P121" s="126"/>
    </row>
    <row r="122" spans="2:22" ht="12.65" customHeight="1" x14ac:dyDescent="0.35">
      <c r="B122" s="76" t="s">
        <v>324</v>
      </c>
      <c r="C122" s="76" t="s">
        <v>325</v>
      </c>
      <c r="E122" s="76" t="str">
        <f t="shared" ref="E122:E131" si="9">$F$15&amp;$G122&amp;$I122&amp;L122&amp;M122</f>
        <v>241101</v>
      </c>
      <c r="F122" s="89" t="str">
        <f t="shared" ref="F122:F131" si="10">LEFT(E122,3)</f>
        <v>241</v>
      </c>
      <c r="G122" s="90">
        <v>4</v>
      </c>
      <c r="H122" s="91"/>
      <c r="I122" s="478" t="s">
        <v>127</v>
      </c>
      <c r="J122" s="479"/>
      <c r="K122" s="480"/>
      <c r="L122" s="95" t="s">
        <v>127</v>
      </c>
      <c r="M122" s="96" t="s">
        <v>128</v>
      </c>
      <c r="N122" s="97" t="s">
        <v>326</v>
      </c>
      <c r="O122" s="101"/>
      <c r="P122" s="99">
        <f t="shared" ref="P122:P131" si="11">T122</f>
        <v>318675406.75199997</v>
      </c>
      <c r="Q122" s="100"/>
      <c r="R122" s="100"/>
      <c r="S122" s="100">
        <v>318675406.75199997</v>
      </c>
      <c r="T122" s="100">
        <v>318675406.75199997</v>
      </c>
    </row>
    <row r="123" spans="2:22" ht="12.65" customHeight="1" x14ac:dyDescent="0.35">
      <c r="B123" s="76">
        <v>412</v>
      </c>
      <c r="C123" s="76" t="s">
        <v>327</v>
      </c>
      <c r="E123" s="76" t="str">
        <f t="shared" si="9"/>
        <v>241102</v>
      </c>
      <c r="F123" s="89" t="str">
        <f t="shared" si="10"/>
        <v>241</v>
      </c>
      <c r="G123" s="90">
        <v>4</v>
      </c>
      <c r="H123" s="91"/>
      <c r="I123" s="478" t="s">
        <v>127</v>
      </c>
      <c r="J123" s="479"/>
      <c r="K123" s="480"/>
      <c r="L123" s="95" t="s">
        <v>127</v>
      </c>
      <c r="M123" s="96" t="s">
        <v>217</v>
      </c>
      <c r="N123" s="97" t="s">
        <v>328</v>
      </c>
      <c r="O123" s="101"/>
      <c r="P123" s="99">
        <f t="shared" si="11"/>
        <v>1200000</v>
      </c>
      <c r="Q123" s="100"/>
      <c r="R123" s="100"/>
      <c r="S123" s="100">
        <v>1200000</v>
      </c>
      <c r="T123" s="100">
        <v>1200000</v>
      </c>
    </row>
    <row r="124" spans="2:22" ht="12.65" customHeight="1" x14ac:dyDescent="0.35">
      <c r="B124" s="76" t="s">
        <v>329</v>
      </c>
      <c r="C124" s="76" t="s">
        <v>330</v>
      </c>
      <c r="E124" s="76" t="str">
        <f t="shared" si="9"/>
        <v>241401</v>
      </c>
      <c r="F124" s="89" t="str">
        <f t="shared" si="10"/>
        <v>241</v>
      </c>
      <c r="G124" s="90">
        <v>4</v>
      </c>
      <c r="H124" s="91"/>
      <c r="I124" s="478" t="s">
        <v>127</v>
      </c>
      <c r="J124" s="479"/>
      <c r="K124" s="480"/>
      <c r="L124" s="95" t="s">
        <v>136</v>
      </c>
      <c r="M124" s="96" t="s">
        <v>128</v>
      </c>
      <c r="N124" s="97" t="s">
        <v>331</v>
      </c>
      <c r="O124" s="101"/>
      <c r="P124" s="99">
        <f t="shared" si="11"/>
        <v>36500000</v>
      </c>
      <c r="Q124" s="100"/>
      <c r="R124" s="100"/>
      <c r="S124" s="100">
        <v>80091156.583999991</v>
      </c>
      <c r="T124" s="102">
        <v>36500000</v>
      </c>
    </row>
    <row r="125" spans="2:22" ht="12.65" customHeight="1" x14ac:dyDescent="0.35">
      <c r="B125" s="76" t="s">
        <v>329</v>
      </c>
      <c r="C125" s="76" t="s">
        <v>330</v>
      </c>
      <c r="E125" s="76" t="str">
        <f t="shared" si="9"/>
        <v>241401</v>
      </c>
      <c r="F125" s="89" t="str">
        <f t="shared" si="10"/>
        <v>241</v>
      </c>
      <c r="G125" s="90">
        <v>4</v>
      </c>
      <c r="H125" s="91"/>
      <c r="I125" s="478" t="s">
        <v>127</v>
      </c>
      <c r="J125" s="479"/>
      <c r="K125" s="480"/>
      <c r="L125" s="95" t="s">
        <v>136</v>
      </c>
      <c r="M125" s="96" t="s">
        <v>128</v>
      </c>
      <c r="N125" s="97" t="s">
        <v>332</v>
      </c>
      <c r="O125" s="101"/>
      <c r="P125" s="99">
        <f t="shared" si="11"/>
        <v>8735857.6800000016</v>
      </c>
      <c r="Q125" s="100"/>
      <c r="R125" s="100"/>
      <c r="S125" s="100">
        <v>80091156.583999991</v>
      </c>
      <c r="T125" s="102">
        <v>8735857.6800000016</v>
      </c>
    </row>
    <row r="126" spans="2:22" ht="12.65" customHeight="1" x14ac:dyDescent="0.35">
      <c r="B126" s="76" t="s">
        <v>329</v>
      </c>
      <c r="C126" s="76" t="s">
        <v>330</v>
      </c>
      <c r="E126" s="76" t="str">
        <f t="shared" si="9"/>
        <v>241401</v>
      </c>
      <c r="F126" s="89" t="str">
        <f t="shared" si="10"/>
        <v>241</v>
      </c>
      <c r="G126" s="90">
        <v>4</v>
      </c>
      <c r="H126" s="91"/>
      <c r="I126" s="478" t="s">
        <v>127</v>
      </c>
      <c r="J126" s="479"/>
      <c r="K126" s="480"/>
      <c r="L126" s="95" t="s">
        <v>136</v>
      </c>
      <c r="M126" s="96" t="s">
        <v>128</v>
      </c>
      <c r="N126" s="97" t="s">
        <v>333</v>
      </c>
      <c r="O126" s="101"/>
      <c r="P126" s="99">
        <f t="shared" si="11"/>
        <v>1299999.9999999993</v>
      </c>
      <c r="Q126" s="100"/>
      <c r="R126" s="100"/>
      <c r="S126" s="100">
        <v>80091156.583999991</v>
      </c>
      <c r="T126" s="102">
        <v>1299999.9999999993</v>
      </c>
    </row>
    <row r="127" spans="2:22" ht="12.65" customHeight="1" x14ac:dyDescent="0.35">
      <c r="B127" s="76" t="s">
        <v>329</v>
      </c>
      <c r="C127" s="76" t="s">
        <v>330</v>
      </c>
      <c r="E127" s="76" t="str">
        <f t="shared" si="9"/>
        <v>241401</v>
      </c>
      <c r="F127" s="89" t="str">
        <f t="shared" si="10"/>
        <v>241</v>
      </c>
      <c r="G127" s="90">
        <v>4</v>
      </c>
      <c r="H127" s="91"/>
      <c r="I127" s="478" t="s">
        <v>127</v>
      </c>
      <c r="J127" s="479"/>
      <c r="K127" s="480"/>
      <c r="L127" s="95" t="s">
        <v>136</v>
      </c>
      <c r="M127" s="96" t="s">
        <v>128</v>
      </c>
      <c r="N127" s="97" t="s">
        <v>334</v>
      </c>
      <c r="O127" s="101"/>
      <c r="P127" s="99">
        <f t="shared" si="11"/>
        <v>33555298.903999999</v>
      </c>
      <c r="Q127" s="100"/>
      <c r="R127" s="100"/>
      <c r="S127" s="100">
        <v>80091156.583999991</v>
      </c>
      <c r="T127" s="102">
        <v>33555298.903999999</v>
      </c>
    </row>
    <row r="128" spans="2:22" ht="12.65" customHeight="1" x14ac:dyDescent="0.35">
      <c r="B128" s="76" t="s">
        <v>335</v>
      </c>
      <c r="C128" s="76" t="s">
        <v>336</v>
      </c>
      <c r="E128" s="76" t="str">
        <f t="shared" si="9"/>
        <v>241605</v>
      </c>
      <c r="F128" s="89" t="str">
        <f t="shared" si="10"/>
        <v>241</v>
      </c>
      <c r="G128" s="90">
        <v>4</v>
      </c>
      <c r="H128" s="91"/>
      <c r="I128" s="478" t="s">
        <v>127</v>
      </c>
      <c r="J128" s="479"/>
      <c r="K128" s="480"/>
      <c r="L128" s="95" t="s">
        <v>146</v>
      </c>
      <c r="M128" s="96" t="s">
        <v>247</v>
      </c>
      <c r="N128" s="97" t="s">
        <v>337</v>
      </c>
      <c r="O128" s="101"/>
      <c r="P128" s="99">
        <f t="shared" si="11"/>
        <v>4800000</v>
      </c>
      <c r="Q128" s="100"/>
      <c r="R128" s="100"/>
      <c r="S128" s="100">
        <v>4800000</v>
      </c>
      <c r="T128" s="100">
        <v>4800000</v>
      </c>
    </row>
    <row r="129" spans="2:22" ht="12.65" customHeight="1" x14ac:dyDescent="0.35">
      <c r="B129" s="76" t="s">
        <v>329</v>
      </c>
      <c r="C129" s="76" t="s">
        <v>338</v>
      </c>
      <c r="E129" s="76" t="str">
        <f t="shared" si="9"/>
        <v>242102</v>
      </c>
      <c r="F129" s="89" t="str">
        <f t="shared" si="10"/>
        <v>242</v>
      </c>
      <c r="G129" s="90">
        <v>4</v>
      </c>
      <c r="H129" s="91"/>
      <c r="I129" s="478" t="s">
        <v>132</v>
      </c>
      <c r="J129" s="479"/>
      <c r="K129" s="480"/>
      <c r="L129" s="95" t="s">
        <v>127</v>
      </c>
      <c r="M129" s="96" t="s">
        <v>217</v>
      </c>
      <c r="N129" s="97" t="s">
        <v>339</v>
      </c>
      <c r="O129" s="101"/>
      <c r="P129" s="99">
        <f t="shared" si="11"/>
        <v>12018544</v>
      </c>
      <c r="Q129" s="100"/>
      <c r="R129" s="100"/>
      <c r="S129" s="100">
        <v>12018544</v>
      </c>
      <c r="T129" s="100">
        <v>12018544</v>
      </c>
    </row>
    <row r="130" spans="2:22" ht="24.65" customHeight="1" x14ac:dyDescent="0.35">
      <c r="B130" s="76">
        <v>421</v>
      </c>
      <c r="C130" s="76" t="s">
        <v>339</v>
      </c>
      <c r="E130" s="76" t="str">
        <f t="shared" si="9"/>
        <v>242202</v>
      </c>
      <c r="F130" s="89" t="str">
        <f t="shared" si="10"/>
        <v>242</v>
      </c>
      <c r="G130" s="90">
        <v>4</v>
      </c>
      <c r="H130" s="91"/>
      <c r="I130" s="478" t="s">
        <v>132</v>
      </c>
      <c r="J130" s="479"/>
      <c r="K130" s="480"/>
      <c r="L130" s="95" t="s">
        <v>132</v>
      </c>
      <c r="M130" s="96" t="s">
        <v>217</v>
      </c>
      <c r="N130" s="97" t="s">
        <v>340</v>
      </c>
      <c r="O130" s="101"/>
      <c r="P130" s="99">
        <f t="shared" si="11"/>
        <v>148000</v>
      </c>
      <c r="Q130" s="100"/>
      <c r="R130" s="100"/>
      <c r="S130" s="100">
        <v>148000</v>
      </c>
      <c r="T130" s="100">
        <v>148000</v>
      </c>
    </row>
    <row r="131" spans="2:22" ht="12.65" customHeight="1" x14ac:dyDescent="0.35">
      <c r="B131" s="76">
        <v>422</v>
      </c>
      <c r="C131" s="76" t="s">
        <v>341</v>
      </c>
      <c r="E131" s="76" t="str">
        <f t="shared" si="9"/>
        <v>247201</v>
      </c>
      <c r="F131" s="89" t="str">
        <f t="shared" si="10"/>
        <v>247</v>
      </c>
      <c r="G131" s="90">
        <v>4</v>
      </c>
      <c r="H131" s="91"/>
      <c r="I131" s="478" t="s">
        <v>188</v>
      </c>
      <c r="J131" s="479"/>
      <c r="K131" s="480"/>
      <c r="L131" s="95" t="s">
        <v>132</v>
      </c>
      <c r="M131" s="96" t="s">
        <v>128</v>
      </c>
      <c r="N131" s="97" t="s">
        <v>342</v>
      </c>
      <c r="O131" s="101"/>
      <c r="P131" s="99">
        <f t="shared" si="11"/>
        <v>8281475</v>
      </c>
      <c r="Q131" s="100"/>
      <c r="R131" s="100"/>
      <c r="S131" s="100">
        <v>8281475</v>
      </c>
      <c r="T131" s="100">
        <v>8281475</v>
      </c>
    </row>
    <row r="132" spans="2:22" ht="13" customHeight="1" thickBot="1" x14ac:dyDescent="0.4">
      <c r="G132" s="103"/>
      <c r="H132" s="104"/>
      <c r="I132" s="105"/>
      <c r="J132" s="106"/>
      <c r="K132" s="107"/>
      <c r="L132" s="108"/>
      <c r="M132" s="125"/>
      <c r="N132" s="134"/>
      <c r="O132" s="98"/>
      <c r="P132" s="126"/>
    </row>
    <row r="133" spans="2:22" ht="13.5" thickBot="1" x14ac:dyDescent="0.4">
      <c r="C133" s="76" t="s">
        <v>343</v>
      </c>
      <c r="G133" s="112"/>
      <c r="H133" s="113"/>
      <c r="I133" s="113"/>
      <c r="J133" s="113"/>
      <c r="K133" s="113"/>
      <c r="L133" s="113"/>
      <c r="M133" s="114"/>
      <c r="N133" s="115" t="s">
        <v>343</v>
      </c>
      <c r="O133" s="116"/>
      <c r="P133" s="117">
        <f>SUM(P122:P131)</f>
        <v>425214582.33599997</v>
      </c>
      <c r="S133" s="117">
        <v>665488052.08799994</v>
      </c>
      <c r="T133" s="117">
        <v>425214582.33599997</v>
      </c>
      <c r="U133" s="127"/>
      <c r="V133" s="100"/>
    </row>
    <row r="134" spans="2:22" ht="13" x14ac:dyDescent="0.35">
      <c r="C134" s="76" t="s">
        <v>344</v>
      </c>
      <c r="G134" s="80"/>
      <c r="H134" s="81"/>
      <c r="I134" s="82"/>
      <c r="J134" s="83"/>
      <c r="K134" s="84"/>
      <c r="L134" s="128"/>
      <c r="M134" s="125"/>
      <c r="N134" s="120" t="s">
        <v>344</v>
      </c>
      <c r="O134" s="121"/>
      <c r="P134" s="126"/>
    </row>
    <row r="135" spans="2:22" ht="14.5" x14ac:dyDescent="0.35">
      <c r="B135" s="76">
        <v>611</v>
      </c>
      <c r="C135" s="76" t="s">
        <v>345</v>
      </c>
      <c r="E135" s="76" t="str">
        <f t="shared" ref="E135:E153" si="12">$F$15&amp;$G135&amp;$I135&amp;L135&amp;M135</f>
        <v>261101</v>
      </c>
      <c r="F135" s="89" t="str">
        <f t="shared" ref="F135:F153" si="13">LEFT(E135,3)</f>
        <v>261</v>
      </c>
      <c r="G135" s="90">
        <v>6</v>
      </c>
      <c r="H135" s="91"/>
      <c r="I135" s="478" t="s">
        <v>127</v>
      </c>
      <c r="J135" s="479"/>
      <c r="K135" s="480"/>
      <c r="L135" s="95" t="s">
        <v>127</v>
      </c>
      <c r="M135" s="96" t="s">
        <v>128</v>
      </c>
      <c r="N135" s="97" t="s">
        <v>346</v>
      </c>
      <c r="O135" s="121"/>
      <c r="P135" s="135">
        <f t="shared" ref="P135:P153" si="14">T135</f>
        <v>17671337.734999999</v>
      </c>
      <c r="Q135" s="100"/>
      <c r="S135" s="100">
        <v>17671337.734999999</v>
      </c>
      <c r="T135" s="100">
        <v>17671337.734999999</v>
      </c>
    </row>
    <row r="136" spans="2:22" ht="14.5" x14ac:dyDescent="0.35">
      <c r="B136" s="76">
        <v>613</v>
      </c>
      <c r="C136" s="76" t="s">
        <v>347</v>
      </c>
      <c r="E136" s="76" t="str">
        <f t="shared" si="12"/>
        <v>261201</v>
      </c>
      <c r="F136" s="89" t="str">
        <f t="shared" si="13"/>
        <v>261</v>
      </c>
      <c r="G136" s="90">
        <v>6</v>
      </c>
      <c r="H136" s="91"/>
      <c r="I136" s="478" t="s">
        <v>127</v>
      </c>
      <c r="J136" s="479"/>
      <c r="K136" s="480"/>
      <c r="L136" s="95" t="s">
        <v>132</v>
      </c>
      <c r="M136" s="96" t="s">
        <v>128</v>
      </c>
      <c r="N136" s="97" t="s">
        <v>348</v>
      </c>
      <c r="O136" s="101"/>
      <c r="P136" s="135">
        <f t="shared" si="14"/>
        <v>196911</v>
      </c>
      <c r="Q136" s="100"/>
      <c r="R136" s="100"/>
      <c r="S136" s="100">
        <v>196911</v>
      </c>
      <c r="T136" s="100">
        <v>196911</v>
      </c>
    </row>
    <row r="137" spans="2:22" ht="14.5" x14ac:dyDescent="0.35">
      <c r="B137" s="76">
        <v>621</v>
      </c>
      <c r="C137" s="76" t="s">
        <v>349</v>
      </c>
      <c r="E137" s="76" t="str">
        <f t="shared" si="12"/>
        <v>261301</v>
      </c>
      <c r="F137" s="89" t="str">
        <f t="shared" si="13"/>
        <v>261</v>
      </c>
      <c r="G137" s="90">
        <v>6</v>
      </c>
      <c r="H137" s="91"/>
      <c r="I137" s="478" t="s">
        <v>127</v>
      </c>
      <c r="J137" s="479"/>
      <c r="K137" s="480"/>
      <c r="L137" s="95" t="s">
        <v>175</v>
      </c>
      <c r="M137" s="96" t="s">
        <v>128</v>
      </c>
      <c r="N137" s="97" t="s">
        <v>350</v>
      </c>
      <c r="O137" s="101"/>
      <c r="P137" s="135">
        <f t="shared" si="14"/>
        <v>9240000</v>
      </c>
      <c r="Q137" s="100"/>
      <c r="R137" s="100"/>
      <c r="S137" s="100">
        <v>9240000</v>
      </c>
      <c r="T137" s="100">
        <v>9240000</v>
      </c>
    </row>
    <row r="138" spans="2:22" ht="14.5" x14ac:dyDescent="0.35">
      <c r="B138" s="76">
        <v>641</v>
      </c>
      <c r="C138" s="76" t="s">
        <v>351</v>
      </c>
      <c r="E138" s="76" t="str">
        <f t="shared" si="12"/>
        <v>261401</v>
      </c>
      <c r="F138" s="89" t="str">
        <f t="shared" si="13"/>
        <v>261</v>
      </c>
      <c r="G138" s="90">
        <v>6</v>
      </c>
      <c r="H138" s="91"/>
      <c r="I138" s="478" t="s">
        <v>127</v>
      </c>
      <c r="J138" s="479"/>
      <c r="K138" s="480"/>
      <c r="L138" s="95" t="s">
        <v>136</v>
      </c>
      <c r="M138" s="96" t="s">
        <v>128</v>
      </c>
      <c r="N138" s="97" t="s">
        <v>352</v>
      </c>
      <c r="O138" s="101"/>
      <c r="P138" s="135">
        <f t="shared" si="14"/>
        <v>886200</v>
      </c>
      <c r="Q138" s="100"/>
      <c r="R138" s="100"/>
      <c r="S138" s="100">
        <v>886200</v>
      </c>
      <c r="T138" s="100">
        <v>886200</v>
      </c>
    </row>
    <row r="139" spans="2:22" ht="14.5" x14ac:dyDescent="0.35">
      <c r="B139" s="76">
        <v>655</v>
      </c>
      <c r="C139" s="76" t="s">
        <v>353</v>
      </c>
      <c r="E139" s="76" t="str">
        <f t="shared" si="12"/>
        <v>262101</v>
      </c>
      <c r="F139" s="89" t="str">
        <f t="shared" si="13"/>
        <v>262</v>
      </c>
      <c r="G139" s="90">
        <v>6</v>
      </c>
      <c r="H139" s="91"/>
      <c r="I139" s="478" t="s">
        <v>132</v>
      </c>
      <c r="J139" s="479"/>
      <c r="K139" s="480"/>
      <c r="L139" s="95" t="s">
        <v>127</v>
      </c>
      <c r="M139" s="96" t="s">
        <v>128</v>
      </c>
      <c r="N139" s="97" t="s">
        <v>354</v>
      </c>
      <c r="O139" s="101"/>
      <c r="P139" s="135">
        <f t="shared" si="14"/>
        <v>3100000</v>
      </c>
      <c r="Q139" s="100"/>
      <c r="R139" s="100"/>
      <c r="S139" s="100">
        <v>3100000</v>
      </c>
      <c r="T139" s="100">
        <v>3100000</v>
      </c>
    </row>
    <row r="140" spans="2:22" ht="14.5" x14ac:dyDescent="0.35">
      <c r="B140" s="76">
        <v>613</v>
      </c>
      <c r="C140" s="76" t="s">
        <v>347</v>
      </c>
      <c r="E140" s="76" t="str">
        <f t="shared" si="12"/>
        <v>263101</v>
      </c>
      <c r="F140" s="89" t="str">
        <f t="shared" si="13"/>
        <v>263</v>
      </c>
      <c r="G140" s="90">
        <v>6</v>
      </c>
      <c r="H140" s="91"/>
      <c r="I140" s="478" t="s">
        <v>175</v>
      </c>
      <c r="J140" s="479"/>
      <c r="K140" s="480"/>
      <c r="L140" s="95" t="s">
        <v>127</v>
      </c>
      <c r="M140" s="96" t="s">
        <v>128</v>
      </c>
      <c r="N140" s="97" t="s">
        <v>355</v>
      </c>
      <c r="O140" s="101"/>
      <c r="P140" s="135">
        <f t="shared" si="14"/>
        <v>279128</v>
      </c>
      <c r="Q140" s="100"/>
      <c r="R140" s="100"/>
      <c r="S140" s="100">
        <v>279128</v>
      </c>
      <c r="T140" s="100">
        <v>279128</v>
      </c>
    </row>
    <row r="141" spans="2:22" ht="14.5" x14ac:dyDescent="0.35">
      <c r="B141" s="76">
        <v>621</v>
      </c>
      <c r="C141" s="76" t="s">
        <v>349</v>
      </c>
      <c r="E141" s="76" t="str">
        <f t="shared" si="12"/>
        <v>263201</v>
      </c>
      <c r="F141" s="89" t="str">
        <f t="shared" si="13"/>
        <v>263</v>
      </c>
      <c r="G141" s="90">
        <v>6</v>
      </c>
      <c r="H141" s="91"/>
      <c r="I141" s="478" t="s">
        <v>175</v>
      </c>
      <c r="J141" s="479"/>
      <c r="K141" s="480"/>
      <c r="L141" s="95" t="s">
        <v>132</v>
      </c>
      <c r="M141" s="96" t="s">
        <v>128</v>
      </c>
      <c r="N141" s="97" t="s">
        <v>356</v>
      </c>
      <c r="O141" s="101"/>
      <c r="P141" s="135">
        <f t="shared" si="14"/>
        <v>48500</v>
      </c>
      <c r="Q141" s="100"/>
      <c r="R141" s="100"/>
      <c r="S141" s="100">
        <v>48500</v>
      </c>
      <c r="T141" s="100">
        <v>48500</v>
      </c>
    </row>
    <row r="142" spans="2:22" ht="14.5" x14ac:dyDescent="0.35">
      <c r="B142" s="76">
        <v>641</v>
      </c>
      <c r="C142" s="76" t="s">
        <v>351</v>
      </c>
      <c r="E142" s="76" t="str">
        <f t="shared" si="12"/>
        <v>264101</v>
      </c>
      <c r="F142" s="89" t="str">
        <f t="shared" si="13"/>
        <v>264</v>
      </c>
      <c r="G142" s="90">
        <v>6</v>
      </c>
      <c r="H142" s="91"/>
      <c r="I142" s="478" t="s">
        <v>136</v>
      </c>
      <c r="J142" s="479"/>
      <c r="K142" s="480"/>
      <c r="L142" s="95" t="s">
        <v>127</v>
      </c>
      <c r="M142" s="96" t="s">
        <v>128</v>
      </c>
      <c r="N142" s="97" t="s">
        <v>357</v>
      </c>
      <c r="O142" s="101"/>
      <c r="P142" s="135">
        <f t="shared" si="14"/>
        <v>12500000</v>
      </c>
      <c r="Q142" s="100"/>
      <c r="R142" s="100"/>
      <c r="S142" s="100">
        <v>12500000</v>
      </c>
      <c r="T142" s="100">
        <v>12500000</v>
      </c>
    </row>
    <row r="143" spans="2:22" ht="14.5" x14ac:dyDescent="0.35">
      <c r="B143" s="76">
        <v>654</v>
      </c>
      <c r="C143" s="76" t="s">
        <v>358</v>
      </c>
      <c r="E143" s="76" t="str">
        <f t="shared" si="12"/>
        <v>264701</v>
      </c>
      <c r="F143" s="89" t="str">
        <f t="shared" si="13"/>
        <v>264</v>
      </c>
      <c r="G143" s="90">
        <v>6</v>
      </c>
      <c r="H143" s="91"/>
      <c r="I143" s="478" t="s">
        <v>136</v>
      </c>
      <c r="J143" s="479"/>
      <c r="K143" s="480"/>
      <c r="L143" s="95" t="s">
        <v>188</v>
      </c>
      <c r="M143" s="96" t="s">
        <v>128</v>
      </c>
      <c r="N143" s="97" t="s">
        <v>359</v>
      </c>
      <c r="O143" s="101"/>
      <c r="P143" s="135">
        <f t="shared" si="14"/>
        <v>136500</v>
      </c>
      <c r="Q143" s="100"/>
      <c r="R143" s="100"/>
      <c r="S143" s="100">
        <v>136500</v>
      </c>
      <c r="T143" s="100">
        <v>136500</v>
      </c>
    </row>
    <row r="144" spans="2:22" ht="14.5" x14ac:dyDescent="0.35">
      <c r="B144" s="76">
        <v>655</v>
      </c>
      <c r="C144" s="76" t="s">
        <v>353</v>
      </c>
      <c r="E144" s="76" t="str">
        <f t="shared" si="12"/>
        <v>264801</v>
      </c>
      <c r="F144" s="89" t="str">
        <f t="shared" si="13"/>
        <v>264</v>
      </c>
      <c r="G144" s="90">
        <v>6</v>
      </c>
      <c r="H144" s="91"/>
      <c r="I144" s="478" t="s">
        <v>136</v>
      </c>
      <c r="J144" s="479"/>
      <c r="K144" s="480"/>
      <c r="L144" s="95" t="s">
        <v>190</v>
      </c>
      <c r="M144" s="96" t="s">
        <v>128</v>
      </c>
      <c r="N144" s="97" t="s">
        <v>360</v>
      </c>
      <c r="O144" s="101"/>
      <c r="P144" s="135">
        <f t="shared" si="14"/>
        <v>6818300</v>
      </c>
      <c r="Q144" s="100"/>
      <c r="R144" s="100"/>
      <c r="S144" s="100">
        <v>6818300</v>
      </c>
      <c r="T144" s="100">
        <v>6818300</v>
      </c>
    </row>
    <row r="145" spans="2:20" ht="14.5" x14ac:dyDescent="0.35">
      <c r="B145" s="76">
        <v>613</v>
      </c>
      <c r="C145" s="76" t="s">
        <v>347</v>
      </c>
      <c r="E145" s="76" t="str">
        <f t="shared" si="12"/>
        <v>265101</v>
      </c>
      <c r="F145" s="89" t="str">
        <f t="shared" si="13"/>
        <v>265</v>
      </c>
      <c r="G145" s="90">
        <v>6</v>
      </c>
      <c r="H145" s="91"/>
      <c r="I145" s="478" t="s">
        <v>139</v>
      </c>
      <c r="J145" s="479"/>
      <c r="K145" s="480"/>
      <c r="L145" s="95" t="s">
        <v>127</v>
      </c>
      <c r="M145" s="96" t="s">
        <v>128</v>
      </c>
      <c r="N145" s="97" t="s">
        <v>361</v>
      </c>
      <c r="O145" s="101"/>
      <c r="P145" s="135">
        <f t="shared" si="14"/>
        <v>14300.000000000002</v>
      </c>
      <c r="Q145" s="100"/>
      <c r="R145" s="100"/>
      <c r="S145" s="100">
        <v>14300.000000000002</v>
      </c>
      <c r="T145" s="100">
        <v>14300.000000000002</v>
      </c>
    </row>
    <row r="146" spans="2:20" ht="14.5" x14ac:dyDescent="0.35">
      <c r="B146" s="76">
        <v>621</v>
      </c>
      <c r="C146" s="76" t="s">
        <v>349</v>
      </c>
      <c r="E146" s="76" t="str">
        <f t="shared" si="12"/>
        <v>265201</v>
      </c>
      <c r="F146" s="89" t="str">
        <f t="shared" si="13"/>
        <v>265</v>
      </c>
      <c r="G146" s="90">
        <v>6</v>
      </c>
      <c r="H146" s="91"/>
      <c r="I146" s="478" t="s">
        <v>139</v>
      </c>
      <c r="J146" s="479"/>
      <c r="K146" s="480"/>
      <c r="L146" s="95" t="s">
        <v>132</v>
      </c>
      <c r="M146" s="96" t="s">
        <v>128</v>
      </c>
      <c r="N146" s="97" t="s">
        <v>362</v>
      </c>
      <c r="O146" s="101"/>
      <c r="P146" s="135">
        <f t="shared" si="14"/>
        <v>17446000</v>
      </c>
      <c r="Q146" s="100"/>
      <c r="R146" s="100"/>
      <c r="S146" s="100">
        <v>17446000</v>
      </c>
      <c r="T146" s="100">
        <v>17446000</v>
      </c>
    </row>
    <row r="147" spans="2:20" ht="14.5" x14ac:dyDescent="0.35">
      <c r="B147" s="76">
        <v>641</v>
      </c>
      <c r="C147" s="76" t="s">
        <v>351</v>
      </c>
      <c r="E147" s="76" t="str">
        <f t="shared" si="12"/>
        <v>265202</v>
      </c>
      <c r="F147" s="89" t="str">
        <f t="shared" si="13"/>
        <v>265</v>
      </c>
      <c r="G147" s="90">
        <v>6</v>
      </c>
      <c r="H147" s="91"/>
      <c r="I147" s="478" t="s">
        <v>139</v>
      </c>
      <c r="J147" s="479"/>
      <c r="K147" s="480"/>
      <c r="L147" s="95" t="s">
        <v>132</v>
      </c>
      <c r="M147" s="96" t="s">
        <v>217</v>
      </c>
      <c r="N147" s="97" t="s">
        <v>363</v>
      </c>
      <c r="O147" s="101"/>
      <c r="P147" s="135">
        <f t="shared" si="14"/>
        <v>630000</v>
      </c>
      <c r="Q147" s="100"/>
      <c r="R147" s="100"/>
      <c r="S147" s="100">
        <v>630000</v>
      </c>
      <c r="T147" s="100">
        <v>630000</v>
      </c>
    </row>
    <row r="148" spans="2:20" ht="14.5" x14ac:dyDescent="0.35">
      <c r="B148" s="76">
        <v>654</v>
      </c>
      <c r="C148" s="76" t="s">
        <v>358</v>
      </c>
      <c r="E148" s="76" t="str">
        <f t="shared" si="12"/>
        <v>265401</v>
      </c>
      <c r="F148" s="89" t="str">
        <f t="shared" si="13"/>
        <v>265</v>
      </c>
      <c r="G148" s="90">
        <v>6</v>
      </c>
      <c r="H148" s="91"/>
      <c r="I148" s="478" t="s">
        <v>139</v>
      </c>
      <c r="J148" s="479"/>
      <c r="K148" s="480"/>
      <c r="L148" s="95" t="s">
        <v>136</v>
      </c>
      <c r="M148" s="96" t="s">
        <v>128</v>
      </c>
      <c r="N148" s="97" t="s">
        <v>364</v>
      </c>
      <c r="O148" s="101"/>
      <c r="P148" s="135">
        <f t="shared" si="14"/>
        <v>16644650.073379997</v>
      </c>
      <c r="Q148" s="100"/>
      <c r="R148" s="100"/>
      <c r="S148" s="100">
        <v>16644650.073379997</v>
      </c>
      <c r="T148" s="100">
        <v>16644650.073379997</v>
      </c>
    </row>
    <row r="149" spans="2:20" ht="14.5" x14ac:dyDescent="0.35">
      <c r="B149" s="76">
        <v>655</v>
      </c>
      <c r="C149" s="76" t="s">
        <v>353</v>
      </c>
      <c r="E149" s="76" t="str">
        <f t="shared" si="12"/>
        <v>265501</v>
      </c>
      <c r="F149" s="89" t="str">
        <f t="shared" si="13"/>
        <v>265</v>
      </c>
      <c r="G149" s="90">
        <v>6</v>
      </c>
      <c r="H149" s="91"/>
      <c r="I149" s="478" t="s">
        <v>139</v>
      </c>
      <c r="J149" s="479"/>
      <c r="K149" s="480"/>
      <c r="L149" s="95" t="s">
        <v>139</v>
      </c>
      <c r="M149" s="96" t="s">
        <v>128</v>
      </c>
      <c r="N149" s="97" t="s">
        <v>365</v>
      </c>
      <c r="O149" s="101"/>
      <c r="P149" s="135">
        <f t="shared" si="14"/>
        <v>5196249</v>
      </c>
      <c r="Q149" s="100"/>
      <c r="R149" s="100"/>
      <c r="S149" s="100">
        <v>5196249</v>
      </c>
      <c r="T149" s="100">
        <v>5196249</v>
      </c>
    </row>
    <row r="150" spans="2:20" ht="14.5" x14ac:dyDescent="0.35">
      <c r="B150" s="76">
        <v>662</v>
      </c>
      <c r="C150" s="76" t="s">
        <v>366</v>
      </c>
      <c r="E150" s="76" t="str">
        <f t="shared" si="12"/>
        <v>265601</v>
      </c>
      <c r="F150" s="89" t="str">
        <f t="shared" si="13"/>
        <v>265</v>
      </c>
      <c r="G150" s="90">
        <v>6</v>
      </c>
      <c r="H150" s="91"/>
      <c r="I150" s="478" t="s">
        <v>139</v>
      </c>
      <c r="J150" s="479"/>
      <c r="K150" s="480"/>
      <c r="L150" s="95" t="s">
        <v>146</v>
      </c>
      <c r="M150" s="96" t="s">
        <v>128</v>
      </c>
      <c r="N150" s="97" t="s">
        <v>367</v>
      </c>
      <c r="O150" s="101"/>
      <c r="P150" s="135">
        <f t="shared" si="14"/>
        <v>6097300</v>
      </c>
      <c r="Q150" s="100"/>
      <c r="R150" s="100"/>
      <c r="S150" s="100">
        <v>6097300</v>
      </c>
      <c r="T150" s="100">
        <v>6097300</v>
      </c>
    </row>
    <row r="151" spans="2:20" ht="14.5" x14ac:dyDescent="0.35">
      <c r="B151" s="76">
        <v>613</v>
      </c>
      <c r="C151" s="76" t="s">
        <v>347</v>
      </c>
      <c r="E151" s="76" t="str">
        <f t="shared" si="12"/>
        <v>265701</v>
      </c>
      <c r="F151" s="89" t="str">
        <f t="shared" si="13"/>
        <v>265</v>
      </c>
      <c r="G151" s="90">
        <v>6</v>
      </c>
      <c r="H151" s="91"/>
      <c r="I151" s="478" t="s">
        <v>139</v>
      </c>
      <c r="J151" s="479"/>
      <c r="K151" s="480"/>
      <c r="L151" s="95" t="s">
        <v>188</v>
      </c>
      <c r="M151" s="96" t="s">
        <v>128</v>
      </c>
      <c r="N151" s="97" t="s">
        <v>368</v>
      </c>
      <c r="O151" s="101"/>
      <c r="P151" s="135">
        <f t="shared" si="14"/>
        <v>144500</v>
      </c>
      <c r="Q151" s="100"/>
      <c r="R151" s="100"/>
      <c r="S151" s="100">
        <v>144500</v>
      </c>
      <c r="T151" s="100">
        <v>144500</v>
      </c>
    </row>
    <row r="152" spans="2:20" ht="14.5" x14ac:dyDescent="0.35">
      <c r="B152" s="76">
        <v>641</v>
      </c>
      <c r="C152" s="76" t="s">
        <v>351</v>
      </c>
      <c r="E152" s="76" t="str">
        <f t="shared" si="12"/>
        <v>266201</v>
      </c>
      <c r="F152" s="89" t="str">
        <f t="shared" si="13"/>
        <v>266</v>
      </c>
      <c r="G152" s="90">
        <v>6</v>
      </c>
      <c r="H152" s="91"/>
      <c r="I152" s="478" t="s">
        <v>146</v>
      </c>
      <c r="J152" s="479"/>
      <c r="K152" s="480"/>
      <c r="L152" s="95" t="s">
        <v>132</v>
      </c>
      <c r="M152" s="96" t="s">
        <v>128</v>
      </c>
      <c r="N152" s="97" t="s">
        <v>369</v>
      </c>
      <c r="O152" s="101"/>
      <c r="P152" s="135">
        <f t="shared" si="14"/>
        <v>18223236.614999998</v>
      </c>
      <c r="Q152" s="100"/>
      <c r="R152" s="100"/>
      <c r="S152" s="100">
        <v>18223236.614999998</v>
      </c>
      <c r="T152" s="100">
        <v>18223236.614999998</v>
      </c>
    </row>
    <row r="153" spans="2:20" ht="14.5" x14ac:dyDescent="0.35">
      <c r="B153" s="76">
        <v>654</v>
      </c>
      <c r="C153" s="76" t="s">
        <v>358</v>
      </c>
      <c r="E153" s="76" t="str">
        <f t="shared" si="12"/>
        <v>268301</v>
      </c>
      <c r="F153" s="89" t="str">
        <f t="shared" si="13"/>
        <v>268</v>
      </c>
      <c r="G153" s="90">
        <v>6</v>
      </c>
      <c r="H153" s="91"/>
      <c r="I153" s="478" t="s">
        <v>190</v>
      </c>
      <c r="J153" s="479"/>
      <c r="K153" s="480"/>
      <c r="L153" s="95" t="s">
        <v>175</v>
      </c>
      <c r="M153" s="96" t="s">
        <v>128</v>
      </c>
      <c r="N153" s="97" t="s">
        <v>370</v>
      </c>
      <c r="O153" s="101"/>
      <c r="P153" s="135">
        <f t="shared" si="14"/>
        <v>221798144.48250002</v>
      </c>
      <c r="Q153" s="100"/>
      <c r="R153" s="100"/>
      <c r="S153" s="100">
        <v>221798144.48250002</v>
      </c>
      <c r="T153" s="100">
        <v>221798144.48250002</v>
      </c>
    </row>
    <row r="154" spans="2:20" ht="13" customHeight="1" thickBot="1" x14ac:dyDescent="0.4">
      <c r="G154" s="90"/>
      <c r="H154" s="91"/>
      <c r="I154" s="105"/>
      <c r="J154" s="106"/>
      <c r="K154" s="107"/>
      <c r="L154" s="108"/>
      <c r="M154" s="136"/>
      <c r="N154" s="97"/>
      <c r="O154" s="101"/>
      <c r="P154" s="126"/>
    </row>
    <row r="155" spans="2:20" ht="13.5" thickBot="1" x14ac:dyDescent="0.4">
      <c r="C155" s="76" t="s">
        <v>371</v>
      </c>
      <c r="G155" s="112"/>
      <c r="H155" s="113"/>
      <c r="I155" s="113"/>
      <c r="J155" s="113"/>
      <c r="K155" s="113"/>
      <c r="L155" s="113"/>
      <c r="M155" s="114"/>
      <c r="N155" s="137" t="s">
        <v>371</v>
      </c>
      <c r="O155" s="116"/>
      <c r="P155" s="117">
        <f>SUM(P135:P153)</f>
        <v>337071256.90587997</v>
      </c>
      <c r="R155" s="133"/>
      <c r="S155" s="117">
        <v>337071256.90587997</v>
      </c>
      <c r="T155" s="117">
        <v>337071256.90587997</v>
      </c>
    </row>
    <row r="156" spans="2:20" ht="14.5" x14ac:dyDescent="0.35">
      <c r="C156" s="76" t="s">
        <v>372</v>
      </c>
      <c r="F156" s="89" t="str">
        <f t="shared" ref="F156:F157" si="15">LEFT(E156,3)</f>
        <v/>
      </c>
      <c r="G156" s="80"/>
      <c r="H156" s="81"/>
      <c r="I156" s="82"/>
      <c r="J156" s="83"/>
      <c r="K156" s="84"/>
      <c r="L156" s="85"/>
      <c r="M156" s="125"/>
      <c r="N156" s="120" t="s">
        <v>372</v>
      </c>
      <c r="O156" s="121"/>
      <c r="P156" s="135"/>
    </row>
    <row r="157" spans="2:20" ht="12.65" customHeight="1" x14ac:dyDescent="0.35">
      <c r="B157" s="76" t="s">
        <v>373</v>
      </c>
      <c r="C157" s="76" t="s">
        <v>374</v>
      </c>
      <c r="E157" s="76" t="str">
        <f t="shared" ref="E157" si="16">$F$15&amp;$G157&amp;$I157&amp;L157&amp;M157</f>
        <v>271201</v>
      </c>
      <c r="F157" s="89" t="str">
        <f t="shared" si="15"/>
        <v>271</v>
      </c>
      <c r="G157" s="90">
        <v>7</v>
      </c>
      <c r="H157" s="91"/>
      <c r="I157" s="478">
        <v>1</v>
      </c>
      <c r="J157" s="479"/>
      <c r="K157" s="480"/>
      <c r="L157" s="95">
        <v>2</v>
      </c>
      <c r="M157" s="96" t="s">
        <v>128</v>
      </c>
      <c r="N157" s="97" t="s">
        <v>375</v>
      </c>
      <c r="O157" s="101"/>
      <c r="P157" s="135">
        <f>T157</f>
        <v>141749205.8475</v>
      </c>
      <c r="Q157" s="100"/>
      <c r="R157" s="100"/>
      <c r="S157" s="100">
        <v>141749205.8475</v>
      </c>
      <c r="T157" s="100">
        <v>141749205.8475</v>
      </c>
    </row>
    <row r="158" spans="2:20" ht="12.65" customHeight="1" x14ac:dyDescent="0.35">
      <c r="G158" s="138"/>
      <c r="H158" s="139"/>
      <c r="I158" s="140"/>
      <c r="J158" s="141"/>
      <c r="K158" s="142"/>
      <c r="L158" s="143"/>
      <c r="M158" s="144"/>
      <c r="N158" s="145"/>
      <c r="O158" s="146"/>
      <c r="P158" s="126"/>
    </row>
    <row r="159" spans="2:20" ht="13.5" thickBot="1" x14ac:dyDescent="0.4">
      <c r="C159" s="76" t="s">
        <v>376</v>
      </c>
      <c r="G159" s="147"/>
      <c r="H159" s="148"/>
      <c r="I159" s="148"/>
      <c r="J159" s="148"/>
      <c r="K159" s="148"/>
      <c r="L159" s="148"/>
      <c r="M159" s="149"/>
      <c r="N159" s="150" t="s">
        <v>376</v>
      </c>
      <c r="O159" s="151"/>
      <c r="P159" s="152">
        <f>P157</f>
        <v>141749205.8475</v>
      </c>
      <c r="R159" s="133"/>
      <c r="S159" s="152">
        <v>141749205.8475</v>
      </c>
      <c r="T159" s="152">
        <v>141749205.8475</v>
      </c>
    </row>
    <row r="160" spans="2:20" ht="13.5" thickBot="1" x14ac:dyDescent="0.4">
      <c r="C160" s="76" t="s">
        <v>377</v>
      </c>
      <c r="G160" s="112"/>
      <c r="H160" s="113"/>
      <c r="I160" s="113"/>
      <c r="J160" s="113"/>
      <c r="K160" s="113"/>
      <c r="L160" s="113"/>
      <c r="M160" s="114"/>
      <c r="N160" s="115" t="s">
        <v>377</v>
      </c>
      <c r="O160" s="116"/>
      <c r="P160" s="117">
        <f>P38+P82+P120+P133+P155+P159</f>
        <v>4261146897.1897759</v>
      </c>
    </row>
    <row r="161" spans="2:19" ht="13.5" thickBot="1" x14ac:dyDescent="0.4">
      <c r="F161" s="93">
        <v>3</v>
      </c>
      <c r="G161" s="106"/>
      <c r="H161" s="106"/>
      <c r="I161" s="106"/>
      <c r="J161" s="106"/>
      <c r="K161" s="106"/>
      <c r="L161" s="106"/>
      <c r="M161" s="153"/>
      <c r="N161" s="154"/>
      <c r="O161" s="155"/>
      <c r="P161" s="156"/>
    </row>
    <row r="162" spans="2:19" ht="13" x14ac:dyDescent="0.35">
      <c r="C162" s="76" t="s">
        <v>378</v>
      </c>
      <c r="G162" s="157"/>
      <c r="H162" s="158"/>
      <c r="I162" s="159"/>
      <c r="J162" s="160"/>
      <c r="K162" s="161"/>
      <c r="L162" s="162"/>
      <c r="M162" s="119"/>
      <c r="N162" s="120" t="s">
        <v>378</v>
      </c>
      <c r="O162" s="121"/>
      <c r="P162" s="126"/>
    </row>
    <row r="163" spans="2:19" ht="25" x14ac:dyDescent="0.35">
      <c r="B163" s="76" t="s">
        <v>379</v>
      </c>
      <c r="C163" s="76" t="s">
        <v>380</v>
      </c>
      <c r="E163" s="76" t="str">
        <f>$F$161&amp;$G163&amp;$I163&amp;L163&amp;M163</f>
        <v>311501</v>
      </c>
      <c r="F163" s="89" t="str">
        <f t="shared" ref="F163:F165" si="17">LEFT(E163,3)</f>
        <v>311</v>
      </c>
      <c r="G163" s="163">
        <v>1</v>
      </c>
      <c r="H163" s="164"/>
      <c r="I163" s="478">
        <v>1</v>
      </c>
      <c r="J163" s="479"/>
      <c r="K163" s="480"/>
      <c r="L163" s="95">
        <v>5</v>
      </c>
      <c r="M163" s="96" t="s">
        <v>128</v>
      </c>
      <c r="N163" s="97" t="s">
        <v>380</v>
      </c>
      <c r="O163" s="101"/>
      <c r="P163" s="99">
        <v>14296273.852318034</v>
      </c>
    </row>
    <row r="164" spans="2:19" ht="25" x14ac:dyDescent="0.35">
      <c r="B164" s="76" t="s">
        <v>381</v>
      </c>
      <c r="C164" s="76" t="s">
        <v>382</v>
      </c>
      <c r="E164" s="76" t="str">
        <f t="shared" ref="E164:E165" si="18">$F$161&amp;$G164&amp;$I164&amp;L164&amp;M164</f>
        <v>312601</v>
      </c>
      <c r="F164" s="89" t="str">
        <f t="shared" si="17"/>
        <v>312</v>
      </c>
      <c r="G164" s="163">
        <v>1</v>
      </c>
      <c r="H164" s="164"/>
      <c r="I164" s="478">
        <v>2</v>
      </c>
      <c r="J164" s="479"/>
      <c r="K164" s="480"/>
      <c r="L164" s="95">
        <v>6</v>
      </c>
      <c r="M164" s="96" t="s">
        <v>128</v>
      </c>
      <c r="N164" s="97" t="s">
        <v>382</v>
      </c>
      <c r="O164" s="101"/>
      <c r="P164" s="99">
        <v>18130206.924181964</v>
      </c>
    </row>
    <row r="165" spans="2:19" ht="25" x14ac:dyDescent="0.35">
      <c r="B165" s="76" t="s">
        <v>381</v>
      </c>
      <c r="C165" s="76" t="s">
        <v>383</v>
      </c>
      <c r="E165" s="76" t="str">
        <f t="shared" si="18"/>
        <v>312601</v>
      </c>
      <c r="F165" s="89" t="str">
        <f t="shared" si="17"/>
        <v>312</v>
      </c>
      <c r="G165" s="163">
        <v>1</v>
      </c>
      <c r="H165" s="164"/>
      <c r="I165" s="478">
        <v>2</v>
      </c>
      <c r="J165" s="479"/>
      <c r="K165" s="480"/>
      <c r="L165" s="95">
        <v>6</v>
      </c>
      <c r="M165" s="96" t="s">
        <v>128</v>
      </c>
      <c r="N165" s="97" t="s">
        <v>383</v>
      </c>
      <c r="O165" s="101"/>
      <c r="P165" s="99">
        <v>1458185.19</v>
      </c>
    </row>
    <row r="166" spans="2:19" ht="13" customHeight="1" thickBot="1" x14ac:dyDescent="0.4">
      <c r="G166" s="165"/>
      <c r="H166" s="166"/>
      <c r="I166" s="167"/>
      <c r="J166" s="168"/>
      <c r="K166" s="169"/>
      <c r="L166" s="170"/>
      <c r="M166" s="130"/>
      <c r="N166" s="109"/>
      <c r="O166" s="110"/>
      <c r="P166" s="111"/>
    </row>
    <row r="167" spans="2:19" ht="13.5" thickBot="1" x14ac:dyDescent="0.4">
      <c r="C167" s="76" t="s">
        <v>384</v>
      </c>
      <c r="F167" s="76">
        <v>4</v>
      </c>
      <c r="G167" s="171"/>
      <c r="H167" s="172"/>
      <c r="I167" s="172"/>
      <c r="J167" s="172"/>
      <c r="K167" s="172"/>
      <c r="L167" s="172"/>
      <c r="M167" s="173"/>
      <c r="N167" s="115" t="s">
        <v>384</v>
      </c>
      <c r="O167" s="116"/>
      <c r="P167" s="117">
        <f>SUM(P163:P165)</f>
        <v>33884665.966499999</v>
      </c>
    </row>
    <row r="168" spans="2:19" ht="13" x14ac:dyDescent="0.35">
      <c r="C168" s="76" t="s">
        <v>385</v>
      </c>
      <c r="G168" s="157"/>
      <c r="H168" s="158"/>
      <c r="I168" s="92"/>
      <c r="J168" s="93"/>
      <c r="K168" s="94"/>
      <c r="L168" s="174"/>
      <c r="M168" s="119"/>
      <c r="N168" s="120" t="s">
        <v>385</v>
      </c>
      <c r="O168" s="121"/>
      <c r="P168" s="126"/>
      <c r="Q168" s="118"/>
      <c r="R168" s="118"/>
    </row>
    <row r="169" spans="2:19" ht="11.5" customHeight="1" x14ac:dyDescent="0.35">
      <c r="B169" s="76" t="s">
        <v>324</v>
      </c>
      <c r="C169" s="76" t="s">
        <v>386</v>
      </c>
      <c r="E169" s="76" t="str">
        <f>$F$167&amp;$G169&amp;$I169&amp;L169&amp;M169</f>
        <v>411101</v>
      </c>
      <c r="F169" s="89" t="str">
        <f t="shared" ref="F169:F173" si="19">LEFT(E169,3)</f>
        <v>411</v>
      </c>
      <c r="G169" s="163">
        <v>1</v>
      </c>
      <c r="H169" s="164"/>
      <c r="I169" s="478">
        <v>1</v>
      </c>
      <c r="J169" s="479"/>
      <c r="K169" s="480"/>
      <c r="L169" s="95">
        <v>1</v>
      </c>
      <c r="M169" s="96" t="s">
        <v>128</v>
      </c>
      <c r="N169" s="97" t="s">
        <v>387</v>
      </c>
      <c r="O169" s="101"/>
      <c r="P169" s="99">
        <v>460546700.20521164</v>
      </c>
      <c r="R169" s="118"/>
      <c r="S169" s="118"/>
    </row>
    <row r="170" spans="2:19" ht="12.65" customHeight="1" x14ac:dyDescent="0.35">
      <c r="B170" s="76" t="s">
        <v>388</v>
      </c>
      <c r="C170" s="76" t="s">
        <v>389</v>
      </c>
      <c r="E170" s="76" t="str">
        <f t="shared" ref="E170:E173" si="20">$F$167&amp;$G170&amp;$I170&amp;L170&amp;M170</f>
        <v>411201</v>
      </c>
      <c r="F170" s="89" t="str">
        <f t="shared" si="19"/>
        <v>411</v>
      </c>
      <c r="G170" s="163">
        <v>1</v>
      </c>
      <c r="H170" s="164"/>
      <c r="I170" s="478">
        <v>1</v>
      </c>
      <c r="J170" s="479"/>
      <c r="K170" s="480"/>
      <c r="L170" s="95">
        <v>2</v>
      </c>
      <c r="M170" s="96" t="s">
        <v>128</v>
      </c>
      <c r="N170" s="97" t="s">
        <v>390</v>
      </c>
      <c r="O170" s="101"/>
      <c r="P170" s="99">
        <v>2465875745.7030001</v>
      </c>
      <c r="Q170" s="118"/>
      <c r="R170" s="118"/>
    </row>
    <row r="171" spans="2:19" ht="25" x14ac:dyDescent="0.35">
      <c r="B171" s="76" t="s">
        <v>391</v>
      </c>
      <c r="C171" s="76" t="s">
        <v>392</v>
      </c>
      <c r="E171" s="76" t="str">
        <f t="shared" si="20"/>
        <v>411501</v>
      </c>
      <c r="F171" s="89" t="str">
        <f t="shared" si="19"/>
        <v>411</v>
      </c>
      <c r="G171" s="163">
        <v>1</v>
      </c>
      <c r="H171" s="164"/>
      <c r="I171" s="478">
        <v>1</v>
      </c>
      <c r="J171" s="479"/>
      <c r="K171" s="480"/>
      <c r="L171" s="95">
        <v>5</v>
      </c>
      <c r="M171" s="96" t="s">
        <v>128</v>
      </c>
      <c r="N171" s="97" t="s">
        <v>392</v>
      </c>
      <c r="O171" s="101"/>
      <c r="P171" s="99">
        <v>12685531.200000001</v>
      </c>
      <c r="Q171" s="118"/>
      <c r="R171" s="118"/>
    </row>
    <row r="172" spans="2:19" ht="25" x14ac:dyDescent="0.35">
      <c r="B172" s="76" t="s">
        <v>393</v>
      </c>
      <c r="C172" s="76" t="s">
        <v>394</v>
      </c>
      <c r="E172" s="76" t="str">
        <f t="shared" si="20"/>
        <v>412601</v>
      </c>
      <c r="F172" s="89" t="str">
        <f t="shared" si="19"/>
        <v>412</v>
      </c>
      <c r="G172" s="163">
        <v>1</v>
      </c>
      <c r="H172" s="164"/>
      <c r="I172" s="478">
        <v>2</v>
      </c>
      <c r="J172" s="479"/>
      <c r="K172" s="480"/>
      <c r="L172" s="95">
        <v>6</v>
      </c>
      <c r="M172" s="96" t="s">
        <v>128</v>
      </c>
      <c r="N172" s="97" t="s">
        <v>394</v>
      </c>
      <c r="O172" s="101"/>
      <c r="P172" s="99">
        <v>16087500</v>
      </c>
      <c r="Q172" s="118"/>
      <c r="R172" s="118"/>
    </row>
    <row r="173" spans="2:19" ht="25" x14ac:dyDescent="0.35">
      <c r="B173" s="76" t="s">
        <v>393</v>
      </c>
      <c r="C173" s="76" t="s">
        <v>395</v>
      </c>
      <c r="E173" s="76" t="str">
        <f t="shared" si="20"/>
        <v>412601</v>
      </c>
      <c r="F173" s="89" t="str">
        <f t="shared" si="19"/>
        <v>412</v>
      </c>
      <c r="G173" s="163">
        <v>1</v>
      </c>
      <c r="H173" s="164"/>
      <c r="I173" s="478">
        <v>2</v>
      </c>
      <c r="J173" s="479"/>
      <c r="K173" s="480"/>
      <c r="L173" s="95">
        <v>6</v>
      </c>
      <c r="M173" s="175" t="s">
        <v>128</v>
      </c>
      <c r="N173" s="97" t="s">
        <v>395</v>
      </c>
      <c r="O173" s="101"/>
      <c r="P173" s="99">
        <v>7500000</v>
      </c>
      <c r="Q173" s="118"/>
      <c r="R173" s="118"/>
    </row>
    <row r="174" spans="2:19" ht="13" customHeight="1" thickBot="1" x14ac:dyDescent="0.4">
      <c r="G174" s="165"/>
      <c r="H174" s="166"/>
      <c r="I174" s="167"/>
      <c r="J174" s="168"/>
      <c r="K174" s="169"/>
      <c r="L174" s="170"/>
      <c r="M174" s="130"/>
      <c r="N174" s="109"/>
      <c r="O174" s="110"/>
      <c r="P174" s="111"/>
      <c r="Q174" s="118"/>
      <c r="R174" s="118"/>
    </row>
    <row r="175" spans="2:19" ht="13.5" thickBot="1" x14ac:dyDescent="0.4">
      <c r="C175" s="76" t="s">
        <v>396</v>
      </c>
      <c r="G175" s="112"/>
      <c r="H175" s="113"/>
      <c r="I175" s="113"/>
      <c r="J175" s="113"/>
      <c r="K175" s="113"/>
      <c r="L175" s="113"/>
      <c r="M175" s="114"/>
      <c r="N175" s="115" t="s">
        <v>396</v>
      </c>
      <c r="O175" s="116"/>
      <c r="P175" s="117">
        <f>SUM(P169:P173)</f>
        <v>2962695477.1082115</v>
      </c>
      <c r="Q175" s="118"/>
      <c r="R175" s="118"/>
    </row>
    <row r="177" spans="3:16" ht="13.5" thickBot="1" x14ac:dyDescent="0.4">
      <c r="M177" s="176"/>
      <c r="N177" s="177"/>
      <c r="O177" s="100"/>
      <c r="P177" s="178"/>
    </row>
    <row r="178" spans="3:16" ht="13" x14ac:dyDescent="0.35">
      <c r="C178" s="76" t="s">
        <v>104</v>
      </c>
      <c r="G178" s="179"/>
      <c r="H178" s="83"/>
      <c r="I178" s="83"/>
      <c r="J178" s="83"/>
      <c r="K178" s="83"/>
      <c r="L178" s="83"/>
      <c r="M178" s="180"/>
      <c r="N178" s="181" t="s">
        <v>104</v>
      </c>
      <c r="O178" s="87"/>
      <c r="P178" s="182">
        <v>7189957708.3314877</v>
      </c>
    </row>
    <row r="179" spans="3:16" ht="13.5" thickBot="1" x14ac:dyDescent="0.4">
      <c r="C179" s="76" t="s">
        <v>384</v>
      </c>
      <c r="G179" s="183"/>
      <c r="H179" s="106"/>
      <c r="I179" s="106"/>
      <c r="J179" s="106"/>
      <c r="K179" s="106"/>
      <c r="L179" s="106"/>
      <c r="M179" s="184"/>
      <c r="N179" s="185" t="s">
        <v>384</v>
      </c>
      <c r="O179" s="186"/>
      <c r="P179" s="187">
        <f>$P$167</f>
        <v>33884665.966499999</v>
      </c>
    </row>
    <row r="180" spans="3:16" ht="13.5" thickBot="1" x14ac:dyDescent="0.4">
      <c r="C180" s="76" t="s">
        <v>397</v>
      </c>
      <c r="G180" s="183"/>
      <c r="H180" s="106"/>
      <c r="I180" s="106"/>
      <c r="J180" s="106"/>
      <c r="K180" s="106"/>
      <c r="L180" s="106"/>
      <c r="M180" s="184"/>
      <c r="N180" s="185" t="s">
        <v>397</v>
      </c>
      <c r="O180" s="156"/>
      <c r="P180" s="187">
        <f>SUM(P178:P179)</f>
        <v>7223842374.2979879</v>
      </c>
    </row>
    <row r="181" spans="3:16" ht="13" x14ac:dyDescent="0.35">
      <c r="M181" s="188"/>
      <c r="N181" s="189"/>
      <c r="O181" s="178"/>
      <c r="P181" s="178"/>
    </row>
    <row r="182" spans="3:16" ht="13" thickBot="1" x14ac:dyDescent="0.4">
      <c r="M182" s="188"/>
      <c r="N182" s="190"/>
      <c r="O182" s="100"/>
      <c r="P182" s="100"/>
    </row>
    <row r="183" spans="3:16" ht="13" x14ac:dyDescent="0.35">
      <c r="C183" s="76" t="s">
        <v>398</v>
      </c>
      <c r="G183" s="179"/>
      <c r="H183" s="83"/>
      <c r="I183" s="83"/>
      <c r="J183" s="83"/>
      <c r="K183" s="83"/>
      <c r="L183" s="83"/>
      <c r="M183" s="180"/>
      <c r="N183" s="181" t="s">
        <v>398</v>
      </c>
      <c r="O183" s="87"/>
      <c r="P183" s="182">
        <f>$P$160</f>
        <v>4261146897.1897759</v>
      </c>
    </row>
    <row r="184" spans="3:16" ht="13.5" thickBot="1" x14ac:dyDescent="0.4">
      <c r="C184" s="76" t="s">
        <v>396</v>
      </c>
      <c r="G184" s="183"/>
      <c r="H184" s="106"/>
      <c r="I184" s="106"/>
      <c r="J184" s="106"/>
      <c r="K184" s="106"/>
      <c r="L184" s="106"/>
      <c r="M184" s="184"/>
      <c r="N184" s="185" t="s">
        <v>396</v>
      </c>
      <c r="O184" s="186"/>
      <c r="P184" s="187">
        <f>P175</f>
        <v>2962695477.1082115</v>
      </c>
    </row>
    <row r="185" spans="3:16" ht="13.5" thickBot="1" x14ac:dyDescent="0.4">
      <c r="C185" s="76" t="s">
        <v>397</v>
      </c>
      <c r="G185" s="183"/>
      <c r="H185" s="106"/>
      <c r="I185" s="106"/>
      <c r="J185" s="106"/>
      <c r="K185" s="106"/>
      <c r="L185" s="106"/>
      <c r="M185" s="184"/>
      <c r="N185" s="185" t="s">
        <v>397</v>
      </c>
      <c r="O185" s="156"/>
      <c r="P185" s="187">
        <f>SUM(P183:P184)</f>
        <v>7223842374.297987</v>
      </c>
    </row>
    <row r="186" spans="3:16" ht="16" thickBot="1" x14ac:dyDescent="0.4">
      <c r="M186" s="191"/>
      <c r="N186" s="192"/>
      <c r="O186" s="193"/>
      <c r="P186" s="194"/>
    </row>
    <row r="187" spans="3:16" ht="13.5" thickBot="1" x14ac:dyDescent="0.4">
      <c r="C187" s="76" t="s">
        <v>399</v>
      </c>
      <c r="G187" s="112"/>
      <c r="H187" s="113"/>
      <c r="I187" s="113"/>
      <c r="J187" s="113"/>
      <c r="K187" s="113"/>
      <c r="L187" s="113"/>
      <c r="M187" s="173"/>
      <c r="N187" s="195" t="s">
        <v>399</v>
      </c>
      <c r="O187" s="196"/>
      <c r="P187" s="117">
        <f>P180-P185</f>
        <v>0</v>
      </c>
    </row>
    <row r="188" spans="3:16" ht="15.5" x14ac:dyDescent="0.35">
      <c r="M188" s="191"/>
      <c r="N188" s="197"/>
      <c r="O188" s="198"/>
      <c r="P188" s="199"/>
    </row>
    <row r="189" spans="3:16" x14ac:dyDescent="0.35">
      <c r="M189" s="76"/>
    </row>
    <row r="190" spans="3:16" x14ac:dyDescent="0.35">
      <c r="M190" s="76"/>
    </row>
    <row r="191" spans="3:16" x14ac:dyDescent="0.35">
      <c r="M191" s="76"/>
    </row>
    <row r="192" spans="3:16" x14ac:dyDescent="0.35">
      <c r="M192" s="76"/>
    </row>
    <row r="193" spans="13:13" x14ac:dyDescent="0.35">
      <c r="M193" s="76"/>
    </row>
  </sheetData>
  <mergeCells count="146"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53125" defaultRowHeight="12.5" outlineLevelRow="1" outlineLevelCol="1" x14ac:dyDescent="0.35"/>
  <cols>
    <col min="1" max="3" width="11.453125" style="76" hidden="1" customWidth="1" outlineLevel="1"/>
    <col min="4" max="4" width="11.453125" style="76" collapsed="1"/>
    <col min="5" max="5" width="11.453125" style="76"/>
    <col min="6" max="6" width="2.7265625" style="76" customWidth="1"/>
    <col min="7" max="7" width="7.453125" style="76" customWidth="1"/>
    <col min="8" max="8" width="10" style="76" hidden="1" customWidth="1"/>
    <col min="9" max="9" width="3.7265625" style="76" customWidth="1" outlineLevel="1"/>
    <col min="10" max="10" width="3.26953125" style="76" customWidth="1" outlineLevel="1"/>
    <col min="11" max="11" width="2.1796875" style="76" customWidth="1" outlineLevel="1"/>
    <col min="12" max="12" width="11.453125" style="76" customWidth="1" outlineLevel="1"/>
    <col min="13" max="13" width="10.1796875" style="201" customWidth="1" outlineLevel="1"/>
    <col min="14" max="14" width="78.81640625" style="200" customWidth="1"/>
    <col min="15" max="15" width="8.7265625" style="76" hidden="1" customWidth="1" outlineLevel="1"/>
    <col min="16" max="16" width="18.1796875" style="76" customWidth="1" collapsed="1"/>
    <col min="17" max="17" width="18.1796875" style="76" customWidth="1"/>
    <col min="18" max="18" width="16.7265625" style="76" customWidth="1"/>
    <col min="19" max="19" width="15.1796875" style="76" bestFit="1" customWidth="1"/>
    <col min="20" max="20" width="14.54296875" style="76" bestFit="1" customWidth="1"/>
    <col min="21" max="21" width="14" style="76" bestFit="1" customWidth="1"/>
    <col min="22" max="22" width="23.26953125" style="76" customWidth="1"/>
    <col min="23" max="23" width="15.54296875" style="76" bestFit="1" customWidth="1"/>
    <col min="24" max="255" width="11.453125" style="76"/>
    <col min="256" max="256" width="2.7265625" style="76" customWidth="1"/>
    <col min="257" max="257" width="3.81640625" style="76" customWidth="1"/>
    <col min="258" max="258" width="2.1796875" style="76" bestFit="1" customWidth="1"/>
    <col min="259" max="259" width="3.7265625" style="76" customWidth="1"/>
    <col min="260" max="260" width="3.26953125" style="76" customWidth="1"/>
    <col min="261" max="261" width="2.1796875" style="76" customWidth="1"/>
    <col min="262" max="262" width="3.1796875" style="76" customWidth="1"/>
    <col min="263" max="263" width="10.1796875" style="76" customWidth="1"/>
    <col min="264" max="264" width="79.54296875" style="76" customWidth="1"/>
    <col min="265" max="265" width="8.7265625" style="76" customWidth="1"/>
    <col min="266" max="266" width="22.54296875" style="76" customWidth="1"/>
    <col min="267" max="267" width="15.1796875" style="76" bestFit="1" customWidth="1"/>
    <col min="268" max="511" width="11.453125" style="76"/>
    <col min="512" max="512" width="2.7265625" style="76" customWidth="1"/>
    <col min="513" max="513" width="3.81640625" style="76" customWidth="1"/>
    <col min="514" max="514" width="2.1796875" style="76" bestFit="1" customWidth="1"/>
    <col min="515" max="515" width="3.7265625" style="76" customWidth="1"/>
    <col min="516" max="516" width="3.26953125" style="76" customWidth="1"/>
    <col min="517" max="517" width="2.1796875" style="76" customWidth="1"/>
    <col min="518" max="518" width="3.1796875" style="76" customWidth="1"/>
    <col min="519" max="519" width="10.1796875" style="76" customWidth="1"/>
    <col min="520" max="520" width="79.54296875" style="76" customWidth="1"/>
    <col min="521" max="521" width="8.7265625" style="76" customWidth="1"/>
    <col min="522" max="522" width="22.54296875" style="76" customWidth="1"/>
    <col min="523" max="523" width="15.1796875" style="76" bestFit="1" customWidth="1"/>
    <col min="524" max="767" width="11.453125" style="76"/>
    <col min="768" max="768" width="2.7265625" style="76" customWidth="1"/>
    <col min="769" max="769" width="3.81640625" style="76" customWidth="1"/>
    <col min="770" max="770" width="2.1796875" style="76" bestFit="1" customWidth="1"/>
    <col min="771" max="771" width="3.7265625" style="76" customWidth="1"/>
    <col min="772" max="772" width="3.26953125" style="76" customWidth="1"/>
    <col min="773" max="773" width="2.1796875" style="76" customWidth="1"/>
    <col min="774" max="774" width="3.1796875" style="76" customWidth="1"/>
    <col min="775" max="775" width="10.1796875" style="76" customWidth="1"/>
    <col min="776" max="776" width="79.54296875" style="76" customWidth="1"/>
    <col min="777" max="777" width="8.7265625" style="76" customWidth="1"/>
    <col min="778" max="778" width="22.54296875" style="76" customWidth="1"/>
    <col min="779" max="779" width="15.1796875" style="76" bestFit="1" customWidth="1"/>
    <col min="780" max="1023" width="11.453125" style="76"/>
    <col min="1024" max="1024" width="2.7265625" style="76" customWidth="1"/>
    <col min="1025" max="1025" width="3.81640625" style="76" customWidth="1"/>
    <col min="1026" max="1026" width="2.1796875" style="76" bestFit="1" customWidth="1"/>
    <col min="1027" max="1027" width="3.7265625" style="76" customWidth="1"/>
    <col min="1028" max="1028" width="3.26953125" style="76" customWidth="1"/>
    <col min="1029" max="1029" width="2.1796875" style="76" customWidth="1"/>
    <col min="1030" max="1030" width="3.1796875" style="76" customWidth="1"/>
    <col min="1031" max="1031" width="10.1796875" style="76" customWidth="1"/>
    <col min="1032" max="1032" width="79.54296875" style="76" customWidth="1"/>
    <col min="1033" max="1033" width="8.7265625" style="76" customWidth="1"/>
    <col min="1034" max="1034" width="22.54296875" style="76" customWidth="1"/>
    <col min="1035" max="1035" width="15.1796875" style="76" bestFit="1" customWidth="1"/>
    <col min="1036" max="1279" width="11.453125" style="76"/>
    <col min="1280" max="1280" width="2.7265625" style="76" customWidth="1"/>
    <col min="1281" max="1281" width="3.81640625" style="76" customWidth="1"/>
    <col min="1282" max="1282" width="2.1796875" style="76" bestFit="1" customWidth="1"/>
    <col min="1283" max="1283" width="3.7265625" style="76" customWidth="1"/>
    <col min="1284" max="1284" width="3.26953125" style="76" customWidth="1"/>
    <col min="1285" max="1285" width="2.1796875" style="76" customWidth="1"/>
    <col min="1286" max="1286" width="3.1796875" style="76" customWidth="1"/>
    <col min="1287" max="1287" width="10.1796875" style="76" customWidth="1"/>
    <col min="1288" max="1288" width="79.54296875" style="76" customWidth="1"/>
    <col min="1289" max="1289" width="8.7265625" style="76" customWidth="1"/>
    <col min="1290" max="1290" width="22.54296875" style="76" customWidth="1"/>
    <col min="1291" max="1291" width="15.1796875" style="76" bestFit="1" customWidth="1"/>
    <col min="1292" max="1535" width="11.453125" style="76"/>
    <col min="1536" max="1536" width="2.7265625" style="76" customWidth="1"/>
    <col min="1537" max="1537" width="3.81640625" style="76" customWidth="1"/>
    <col min="1538" max="1538" width="2.1796875" style="76" bestFit="1" customWidth="1"/>
    <col min="1539" max="1539" width="3.7265625" style="76" customWidth="1"/>
    <col min="1540" max="1540" width="3.26953125" style="76" customWidth="1"/>
    <col min="1541" max="1541" width="2.1796875" style="76" customWidth="1"/>
    <col min="1542" max="1542" width="3.1796875" style="76" customWidth="1"/>
    <col min="1543" max="1543" width="10.1796875" style="76" customWidth="1"/>
    <col min="1544" max="1544" width="79.54296875" style="76" customWidth="1"/>
    <col min="1545" max="1545" width="8.7265625" style="76" customWidth="1"/>
    <col min="1546" max="1546" width="22.54296875" style="76" customWidth="1"/>
    <col min="1547" max="1547" width="15.1796875" style="76" bestFit="1" customWidth="1"/>
    <col min="1548" max="1791" width="11.453125" style="76"/>
    <col min="1792" max="1792" width="2.7265625" style="76" customWidth="1"/>
    <col min="1793" max="1793" width="3.81640625" style="76" customWidth="1"/>
    <col min="1794" max="1794" width="2.1796875" style="76" bestFit="1" customWidth="1"/>
    <col min="1795" max="1795" width="3.7265625" style="76" customWidth="1"/>
    <col min="1796" max="1796" width="3.26953125" style="76" customWidth="1"/>
    <col min="1797" max="1797" width="2.1796875" style="76" customWidth="1"/>
    <col min="1798" max="1798" width="3.1796875" style="76" customWidth="1"/>
    <col min="1799" max="1799" width="10.1796875" style="76" customWidth="1"/>
    <col min="1800" max="1800" width="79.54296875" style="76" customWidth="1"/>
    <col min="1801" max="1801" width="8.7265625" style="76" customWidth="1"/>
    <col min="1802" max="1802" width="22.54296875" style="76" customWidth="1"/>
    <col min="1803" max="1803" width="15.1796875" style="76" bestFit="1" customWidth="1"/>
    <col min="1804" max="2047" width="11.453125" style="76"/>
    <col min="2048" max="2048" width="2.7265625" style="76" customWidth="1"/>
    <col min="2049" max="2049" width="3.81640625" style="76" customWidth="1"/>
    <col min="2050" max="2050" width="2.1796875" style="76" bestFit="1" customWidth="1"/>
    <col min="2051" max="2051" width="3.7265625" style="76" customWidth="1"/>
    <col min="2052" max="2052" width="3.26953125" style="76" customWidth="1"/>
    <col min="2053" max="2053" width="2.1796875" style="76" customWidth="1"/>
    <col min="2054" max="2054" width="3.1796875" style="76" customWidth="1"/>
    <col min="2055" max="2055" width="10.1796875" style="76" customWidth="1"/>
    <col min="2056" max="2056" width="79.54296875" style="76" customWidth="1"/>
    <col min="2057" max="2057" width="8.7265625" style="76" customWidth="1"/>
    <col min="2058" max="2058" width="22.54296875" style="76" customWidth="1"/>
    <col min="2059" max="2059" width="15.1796875" style="76" bestFit="1" customWidth="1"/>
    <col min="2060" max="2303" width="11.453125" style="76"/>
    <col min="2304" max="2304" width="2.7265625" style="76" customWidth="1"/>
    <col min="2305" max="2305" width="3.81640625" style="76" customWidth="1"/>
    <col min="2306" max="2306" width="2.1796875" style="76" bestFit="1" customWidth="1"/>
    <col min="2307" max="2307" width="3.7265625" style="76" customWidth="1"/>
    <col min="2308" max="2308" width="3.26953125" style="76" customWidth="1"/>
    <col min="2309" max="2309" width="2.1796875" style="76" customWidth="1"/>
    <col min="2310" max="2310" width="3.1796875" style="76" customWidth="1"/>
    <col min="2311" max="2311" width="10.1796875" style="76" customWidth="1"/>
    <col min="2312" max="2312" width="79.54296875" style="76" customWidth="1"/>
    <col min="2313" max="2313" width="8.7265625" style="76" customWidth="1"/>
    <col min="2314" max="2314" width="22.54296875" style="76" customWidth="1"/>
    <col min="2315" max="2315" width="15.1796875" style="76" bestFit="1" customWidth="1"/>
    <col min="2316" max="2559" width="11.453125" style="76"/>
    <col min="2560" max="2560" width="2.7265625" style="76" customWidth="1"/>
    <col min="2561" max="2561" width="3.81640625" style="76" customWidth="1"/>
    <col min="2562" max="2562" width="2.1796875" style="76" bestFit="1" customWidth="1"/>
    <col min="2563" max="2563" width="3.7265625" style="76" customWidth="1"/>
    <col min="2564" max="2564" width="3.26953125" style="76" customWidth="1"/>
    <col min="2565" max="2565" width="2.1796875" style="76" customWidth="1"/>
    <col min="2566" max="2566" width="3.1796875" style="76" customWidth="1"/>
    <col min="2567" max="2567" width="10.1796875" style="76" customWidth="1"/>
    <col min="2568" max="2568" width="79.54296875" style="76" customWidth="1"/>
    <col min="2569" max="2569" width="8.7265625" style="76" customWidth="1"/>
    <col min="2570" max="2570" width="22.54296875" style="76" customWidth="1"/>
    <col min="2571" max="2571" width="15.1796875" style="76" bestFit="1" customWidth="1"/>
    <col min="2572" max="2815" width="11.453125" style="76"/>
    <col min="2816" max="2816" width="2.7265625" style="76" customWidth="1"/>
    <col min="2817" max="2817" width="3.81640625" style="76" customWidth="1"/>
    <col min="2818" max="2818" width="2.1796875" style="76" bestFit="1" customWidth="1"/>
    <col min="2819" max="2819" width="3.7265625" style="76" customWidth="1"/>
    <col min="2820" max="2820" width="3.26953125" style="76" customWidth="1"/>
    <col min="2821" max="2821" width="2.1796875" style="76" customWidth="1"/>
    <col min="2822" max="2822" width="3.1796875" style="76" customWidth="1"/>
    <col min="2823" max="2823" width="10.1796875" style="76" customWidth="1"/>
    <col min="2824" max="2824" width="79.54296875" style="76" customWidth="1"/>
    <col min="2825" max="2825" width="8.7265625" style="76" customWidth="1"/>
    <col min="2826" max="2826" width="22.54296875" style="76" customWidth="1"/>
    <col min="2827" max="2827" width="15.1796875" style="76" bestFit="1" customWidth="1"/>
    <col min="2828" max="3071" width="11.453125" style="76"/>
    <col min="3072" max="3072" width="2.7265625" style="76" customWidth="1"/>
    <col min="3073" max="3073" width="3.81640625" style="76" customWidth="1"/>
    <col min="3074" max="3074" width="2.1796875" style="76" bestFit="1" customWidth="1"/>
    <col min="3075" max="3075" width="3.7265625" style="76" customWidth="1"/>
    <col min="3076" max="3076" width="3.26953125" style="76" customWidth="1"/>
    <col min="3077" max="3077" width="2.1796875" style="76" customWidth="1"/>
    <col min="3078" max="3078" width="3.1796875" style="76" customWidth="1"/>
    <col min="3079" max="3079" width="10.1796875" style="76" customWidth="1"/>
    <col min="3080" max="3080" width="79.54296875" style="76" customWidth="1"/>
    <col min="3081" max="3081" width="8.7265625" style="76" customWidth="1"/>
    <col min="3082" max="3082" width="22.54296875" style="76" customWidth="1"/>
    <col min="3083" max="3083" width="15.1796875" style="76" bestFit="1" customWidth="1"/>
    <col min="3084" max="3327" width="11.453125" style="76"/>
    <col min="3328" max="3328" width="2.7265625" style="76" customWidth="1"/>
    <col min="3329" max="3329" width="3.81640625" style="76" customWidth="1"/>
    <col min="3330" max="3330" width="2.1796875" style="76" bestFit="1" customWidth="1"/>
    <col min="3331" max="3331" width="3.7265625" style="76" customWidth="1"/>
    <col min="3332" max="3332" width="3.26953125" style="76" customWidth="1"/>
    <col min="3333" max="3333" width="2.1796875" style="76" customWidth="1"/>
    <col min="3334" max="3334" width="3.1796875" style="76" customWidth="1"/>
    <col min="3335" max="3335" width="10.1796875" style="76" customWidth="1"/>
    <col min="3336" max="3336" width="79.54296875" style="76" customWidth="1"/>
    <col min="3337" max="3337" width="8.7265625" style="76" customWidth="1"/>
    <col min="3338" max="3338" width="22.54296875" style="76" customWidth="1"/>
    <col min="3339" max="3339" width="15.1796875" style="76" bestFit="1" customWidth="1"/>
    <col min="3340" max="3583" width="11.453125" style="76"/>
    <col min="3584" max="3584" width="2.7265625" style="76" customWidth="1"/>
    <col min="3585" max="3585" width="3.81640625" style="76" customWidth="1"/>
    <col min="3586" max="3586" width="2.1796875" style="76" bestFit="1" customWidth="1"/>
    <col min="3587" max="3587" width="3.7265625" style="76" customWidth="1"/>
    <col min="3588" max="3588" width="3.26953125" style="76" customWidth="1"/>
    <col min="3589" max="3589" width="2.1796875" style="76" customWidth="1"/>
    <col min="3590" max="3590" width="3.1796875" style="76" customWidth="1"/>
    <col min="3591" max="3591" width="10.1796875" style="76" customWidth="1"/>
    <col min="3592" max="3592" width="79.54296875" style="76" customWidth="1"/>
    <col min="3593" max="3593" width="8.7265625" style="76" customWidth="1"/>
    <col min="3594" max="3594" width="22.54296875" style="76" customWidth="1"/>
    <col min="3595" max="3595" width="15.1796875" style="76" bestFit="1" customWidth="1"/>
    <col min="3596" max="3839" width="11.453125" style="76"/>
    <col min="3840" max="3840" width="2.7265625" style="76" customWidth="1"/>
    <col min="3841" max="3841" width="3.81640625" style="76" customWidth="1"/>
    <col min="3842" max="3842" width="2.1796875" style="76" bestFit="1" customWidth="1"/>
    <col min="3843" max="3843" width="3.7265625" style="76" customWidth="1"/>
    <col min="3844" max="3844" width="3.26953125" style="76" customWidth="1"/>
    <col min="3845" max="3845" width="2.1796875" style="76" customWidth="1"/>
    <col min="3846" max="3846" width="3.1796875" style="76" customWidth="1"/>
    <col min="3847" max="3847" width="10.1796875" style="76" customWidth="1"/>
    <col min="3848" max="3848" width="79.54296875" style="76" customWidth="1"/>
    <col min="3849" max="3849" width="8.7265625" style="76" customWidth="1"/>
    <col min="3850" max="3850" width="22.54296875" style="76" customWidth="1"/>
    <col min="3851" max="3851" width="15.1796875" style="76" bestFit="1" customWidth="1"/>
    <col min="3852" max="4095" width="11.453125" style="76"/>
    <col min="4096" max="4096" width="2.7265625" style="76" customWidth="1"/>
    <col min="4097" max="4097" width="3.81640625" style="76" customWidth="1"/>
    <col min="4098" max="4098" width="2.1796875" style="76" bestFit="1" customWidth="1"/>
    <col min="4099" max="4099" width="3.7265625" style="76" customWidth="1"/>
    <col min="4100" max="4100" width="3.26953125" style="76" customWidth="1"/>
    <col min="4101" max="4101" width="2.1796875" style="76" customWidth="1"/>
    <col min="4102" max="4102" width="3.1796875" style="76" customWidth="1"/>
    <col min="4103" max="4103" width="10.1796875" style="76" customWidth="1"/>
    <col min="4104" max="4104" width="79.54296875" style="76" customWidth="1"/>
    <col min="4105" max="4105" width="8.7265625" style="76" customWidth="1"/>
    <col min="4106" max="4106" width="22.54296875" style="76" customWidth="1"/>
    <col min="4107" max="4107" width="15.1796875" style="76" bestFit="1" customWidth="1"/>
    <col min="4108" max="4351" width="11.453125" style="76"/>
    <col min="4352" max="4352" width="2.7265625" style="76" customWidth="1"/>
    <col min="4353" max="4353" width="3.81640625" style="76" customWidth="1"/>
    <col min="4354" max="4354" width="2.1796875" style="76" bestFit="1" customWidth="1"/>
    <col min="4355" max="4355" width="3.7265625" style="76" customWidth="1"/>
    <col min="4356" max="4356" width="3.26953125" style="76" customWidth="1"/>
    <col min="4357" max="4357" width="2.1796875" style="76" customWidth="1"/>
    <col min="4358" max="4358" width="3.1796875" style="76" customWidth="1"/>
    <col min="4359" max="4359" width="10.1796875" style="76" customWidth="1"/>
    <col min="4360" max="4360" width="79.54296875" style="76" customWidth="1"/>
    <col min="4361" max="4361" width="8.7265625" style="76" customWidth="1"/>
    <col min="4362" max="4362" width="22.54296875" style="76" customWidth="1"/>
    <col min="4363" max="4363" width="15.1796875" style="76" bestFit="1" customWidth="1"/>
    <col min="4364" max="4607" width="11.453125" style="76"/>
    <col min="4608" max="4608" width="2.7265625" style="76" customWidth="1"/>
    <col min="4609" max="4609" width="3.81640625" style="76" customWidth="1"/>
    <col min="4610" max="4610" width="2.1796875" style="76" bestFit="1" customWidth="1"/>
    <col min="4611" max="4611" width="3.7265625" style="76" customWidth="1"/>
    <col min="4612" max="4612" width="3.26953125" style="76" customWidth="1"/>
    <col min="4613" max="4613" width="2.1796875" style="76" customWidth="1"/>
    <col min="4614" max="4614" width="3.1796875" style="76" customWidth="1"/>
    <col min="4615" max="4615" width="10.1796875" style="76" customWidth="1"/>
    <col min="4616" max="4616" width="79.54296875" style="76" customWidth="1"/>
    <col min="4617" max="4617" width="8.7265625" style="76" customWidth="1"/>
    <col min="4618" max="4618" width="22.54296875" style="76" customWidth="1"/>
    <col min="4619" max="4619" width="15.1796875" style="76" bestFit="1" customWidth="1"/>
    <col min="4620" max="4863" width="11.453125" style="76"/>
    <col min="4864" max="4864" width="2.7265625" style="76" customWidth="1"/>
    <col min="4865" max="4865" width="3.81640625" style="76" customWidth="1"/>
    <col min="4866" max="4866" width="2.1796875" style="76" bestFit="1" customWidth="1"/>
    <col min="4867" max="4867" width="3.7265625" style="76" customWidth="1"/>
    <col min="4868" max="4868" width="3.26953125" style="76" customWidth="1"/>
    <col min="4869" max="4869" width="2.1796875" style="76" customWidth="1"/>
    <col min="4870" max="4870" width="3.1796875" style="76" customWidth="1"/>
    <col min="4871" max="4871" width="10.1796875" style="76" customWidth="1"/>
    <col min="4872" max="4872" width="79.54296875" style="76" customWidth="1"/>
    <col min="4873" max="4873" width="8.7265625" style="76" customWidth="1"/>
    <col min="4874" max="4874" width="22.54296875" style="76" customWidth="1"/>
    <col min="4875" max="4875" width="15.1796875" style="76" bestFit="1" customWidth="1"/>
    <col min="4876" max="5119" width="11.453125" style="76"/>
    <col min="5120" max="5120" width="2.7265625" style="76" customWidth="1"/>
    <col min="5121" max="5121" width="3.81640625" style="76" customWidth="1"/>
    <col min="5122" max="5122" width="2.1796875" style="76" bestFit="1" customWidth="1"/>
    <col min="5123" max="5123" width="3.7265625" style="76" customWidth="1"/>
    <col min="5124" max="5124" width="3.26953125" style="76" customWidth="1"/>
    <col min="5125" max="5125" width="2.1796875" style="76" customWidth="1"/>
    <col min="5126" max="5126" width="3.1796875" style="76" customWidth="1"/>
    <col min="5127" max="5127" width="10.1796875" style="76" customWidth="1"/>
    <col min="5128" max="5128" width="79.54296875" style="76" customWidth="1"/>
    <col min="5129" max="5129" width="8.7265625" style="76" customWidth="1"/>
    <col min="5130" max="5130" width="22.54296875" style="76" customWidth="1"/>
    <col min="5131" max="5131" width="15.1796875" style="76" bestFit="1" customWidth="1"/>
    <col min="5132" max="5375" width="11.453125" style="76"/>
    <col min="5376" max="5376" width="2.7265625" style="76" customWidth="1"/>
    <col min="5377" max="5377" width="3.81640625" style="76" customWidth="1"/>
    <col min="5378" max="5378" width="2.1796875" style="76" bestFit="1" customWidth="1"/>
    <col min="5379" max="5379" width="3.7265625" style="76" customWidth="1"/>
    <col min="5380" max="5380" width="3.26953125" style="76" customWidth="1"/>
    <col min="5381" max="5381" width="2.1796875" style="76" customWidth="1"/>
    <col min="5382" max="5382" width="3.1796875" style="76" customWidth="1"/>
    <col min="5383" max="5383" width="10.1796875" style="76" customWidth="1"/>
    <col min="5384" max="5384" width="79.54296875" style="76" customWidth="1"/>
    <col min="5385" max="5385" width="8.7265625" style="76" customWidth="1"/>
    <col min="5386" max="5386" width="22.54296875" style="76" customWidth="1"/>
    <col min="5387" max="5387" width="15.1796875" style="76" bestFit="1" customWidth="1"/>
    <col min="5388" max="5631" width="11.453125" style="76"/>
    <col min="5632" max="5632" width="2.7265625" style="76" customWidth="1"/>
    <col min="5633" max="5633" width="3.81640625" style="76" customWidth="1"/>
    <col min="5634" max="5634" width="2.1796875" style="76" bestFit="1" customWidth="1"/>
    <col min="5635" max="5635" width="3.7265625" style="76" customWidth="1"/>
    <col min="5636" max="5636" width="3.26953125" style="76" customWidth="1"/>
    <col min="5637" max="5637" width="2.1796875" style="76" customWidth="1"/>
    <col min="5638" max="5638" width="3.1796875" style="76" customWidth="1"/>
    <col min="5639" max="5639" width="10.1796875" style="76" customWidth="1"/>
    <col min="5640" max="5640" width="79.54296875" style="76" customWidth="1"/>
    <col min="5641" max="5641" width="8.7265625" style="76" customWidth="1"/>
    <col min="5642" max="5642" width="22.54296875" style="76" customWidth="1"/>
    <col min="5643" max="5643" width="15.1796875" style="76" bestFit="1" customWidth="1"/>
    <col min="5644" max="5887" width="11.453125" style="76"/>
    <col min="5888" max="5888" width="2.7265625" style="76" customWidth="1"/>
    <col min="5889" max="5889" width="3.81640625" style="76" customWidth="1"/>
    <col min="5890" max="5890" width="2.1796875" style="76" bestFit="1" customWidth="1"/>
    <col min="5891" max="5891" width="3.7265625" style="76" customWidth="1"/>
    <col min="5892" max="5892" width="3.26953125" style="76" customWidth="1"/>
    <col min="5893" max="5893" width="2.1796875" style="76" customWidth="1"/>
    <col min="5894" max="5894" width="3.1796875" style="76" customWidth="1"/>
    <col min="5895" max="5895" width="10.1796875" style="76" customWidth="1"/>
    <col min="5896" max="5896" width="79.54296875" style="76" customWidth="1"/>
    <col min="5897" max="5897" width="8.7265625" style="76" customWidth="1"/>
    <col min="5898" max="5898" width="22.54296875" style="76" customWidth="1"/>
    <col min="5899" max="5899" width="15.1796875" style="76" bestFit="1" customWidth="1"/>
    <col min="5900" max="6143" width="11.453125" style="76"/>
    <col min="6144" max="6144" width="2.7265625" style="76" customWidth="1"/>
    <col min="6145" max="6145" width="3.81640625" style="76" customWidth="1"/>
    <col min="6146" max="6146" width="2.1796875" style="76" bestFit="1" customWidth="1"/>
    <col min="6147" max="6147" width="3.7265625" style="76" customWidth="1"/>
    <col min="6148" max="6148" width="3.26953125" style="76" customWidth="1"/>
    <col min="6149" max="6149" width="2.1796875" style="76" customWidth="1"/>
    <col min="6150" max="6150" width="3.1796875" style="76" customWidth="1"/>
    <col min="6151" max="6151" width="10.1796875" style="76" customWidth="1"/>
    <col min="6152" max="6152" width="79.54296875" style="76" customWidth="1"/>
    <col min="6153" max="6153" width="8.7265625" style="76" customWidth="1"/>
    <col min="6154" max="6154" width="22.54296875" style="76" customWidth="1"/>
    <col min="6155" max="6155" width="15.1796875" style="76" bestFit="1" customWidth="1"/>
    <col min="6156" max="6399" width="11.453125" style="76"/>
    <col min="6400" max="6400" width="2.7265625" style="76" customWidth="1"/>
    <col min="6401" max="6401" width="3.81640625" style="76" customWidth="1"/>
    <col min="6402" max="6402" width="2.1796875" style="76" bestFit="1" customWidth="1"/>
    <col min="6403" max="6403" width="3.7265625" style="76" customWidth="1"/>
    <col min="6404" max="6404" width="3.26953125" style="76" customWidth="1"/>
    <col min="6405" max="6405" width="2.1796875" style="76" customWidth="1"/>
    <col min="6406" max="6406" width="3.1796875" style="76" customWidth="1"/>
    <col min="6407" max="6407" width="10.1796875" style="76" customWidth="1"/>
    <col min="6408" max="6408" width="79.54296875" style="76" customWidth="1"/>
    <col min="6409" max="6409" width="8.7265625" style="76" customWidth="1"/>
    <col min="6410" max="6410" width="22.54296875" style="76" customWidth="1"/>
    <col min="6411" max="6411" width="15.1796875" style="76" bestFit="1" customWidth="1"/>
    <col min="6412" max="6655" width="11.453125" style="76"/>
    <col min="6656" max="6656" width="2.7265625" style="76" customWidth="1"/>
    <col min="6657" max="6657" width="3.81640625" style="76" customWidth="1"/>
    <col min="6658" max="6658" width="2.1796875" style="76" bestFit="1" customWidth="1"/>
    <col min="6659" max="6659" width="3.7265625" style="76" customWidth="1"/>
    <col min="6660" max="6660" width="3.26953125" style="76" customWidth="1"/>
    <col min="6661" max="6661" width="2.1796875" style="76" customWidth="1"/>
    <col min="6662" max="6662" width="3.1796875" style="76" customWidth="1"/>
    <col min="6663" max="6663" width="10.1796875" style="76" customWidth="1"/>
    <col min="6664" max="6664" width="79.54296875" style="76" customWidth="1"/>
    <col min="6665" max="6665" width="8.7265625" style="76" customWidth="1"/>
    <col min="6666" max="6666" width="22.54296875" style="76" customWidth="1"/>
    <col min="6667" max="6667" width="15.1796875" style="76" bestFit="1" customWidth="1"/>
    <col min="6668" max="6911" width="11.453125" style="76"/>
    <col min="6912" max="6912" width="2.7265625" style="76" customWidth="1"/>
    <col min="6913" max="6913" width="3.81640625" style="76" customWidth="1"/>
    <col min="6914" max="6914" width="2.1796875" style="76" bestFit="1" customWidth="1"/>
    <col min="6915" max="6915" width="3.7265625" style="76" customWidth="1"/>
    <col min="6916" max="6916" width="3.26953125" style="76" customWidth="1"/>
    <col min="6917" max="6917" width="2.1796875" style="76" customWidth="1"/>
    <col min="6918" max="6918" width="3.1796875" style="76" customWidth="1"/>
    <col min="6919" max="6919" width="10.1796875" style="76" customWidth="1"/>
    <col min="6920" max="6920" width="79.54296875" style="76" customWidth="1"/>
    <col min="6921" max="6921" width="8.7265625" style="76" customWidth="1"/>
    <col min="6922" max="6922" width="22.54296875" style="76" customWidth="1"/>
    <col min="6923" max="6923" width="15.1796875" style="76" bestFit="1" customWidth="1"/>
    <col min="6924" max="7167" width="11.453125" style="76"/>
    <col min="7168" max="7168" width="2.7265625" style="76" customWidth="1"/>
    <col min="7169" max="7169" width="3.81640625" style="76" customWidth="1"/>
    <col min="7170" max="7170" width="2.1796875" style="76" bestFit="1" customWidth="1"/>
    <col min="7171" max="7171" width="3.7265625" style="76" customWidth="1"/>
    <col min="7172" max="7172" width="3.26953125" style="76" customWidth="1"/>
    <col min="7173" max="7173" width="2.1796875" style="76" customWidth="1"/>
    <col min="7174" max="7174" width="3.1796875" style="76" customWidth="1"/>
    <col min="7175" max="7175" width="10.1796875" style="76" customWidth="1"/>
    <col min="7176" max="7176" width="79.54296875" style="76" customWidth="1"/>
    <col min="7177" max="7177" width="8.7265625" style="76" customWidth="1"/>
    <col min="7178" max="7178" width="22.54296875" style="76" customWidth="1"/>
    <col min="7179" max="7179" width="15.1796875" style="76" bestFit="1" customWidth="1"/>
    <col min="7180" max="7423" width="11.453125" style="76"/>
    <col min="7424" max="7424" width="2.7265625" style="76" customWidth="1"/>
    <col min="7425" max="7425" width="3.81640625" style="76" customWidth="1"/>
    <col min="7426" max="7426" width="2.1796875" style="76" bestFit="1" customWidth="1"/>
    <col min="7427" max="7427" width="3.7265625" style="76" customWidth="1"/>
    <col min="7428" max="7428" width="3.26953125" style="76" customWidth="1"/>
    <col min="7429" max="7429" width="2.1796875" style="76" customWidth="1"/>
    <col min="7430" max="7430" width="3.1796875" style="76" customWidth="1"/>
    <col min="7431" max="7431" width="10.1796875" style="76" customWidth="1"/>
    <col min="7432" max="7432" width="79.54296875" style="76" customWidth="1"/>
    <col min="7433" max="7433" width="8.7265625" style="76" customWidth="1"/>
    <col min="7434" max="7434" width="22.54296875" style="76" customWidth="1"/>
    <col min="7435" max="7435" width="15.1796875" style="76" bestFit="1" customWidth="1"/>
    <col min="7436" max="7679" width="11.453125" style="76"/>
    <col min="7680" max="7680" width="2.7265625" style="76" customWidth="1"/>
    <col min="7681" max="7681" width="3.81640625" style="76" customWidth="1"/>
    <col min="7682" max="7682" width="2.1796875" style="76" bestFit="1" customWidth="1"/>
    <col min="7683" max="7683" width="3.7265625" style="76" customWidth="1"/>
    <col min="7684" max="7684" width="3.26953125" style="76" customWidth="1"/>
    <col min="7685" max="7685" width="2.1796875" style="76" customWidth="1"/>
    <col min="7686" max="7686" width="3.1796875" style="76" customWidth="1"/>
    <col min="7687" max="7687" width="10.1796875" style="76" customWidth="1"/>
    <col min="7688" max="7688" width="79.54296875" style="76" customWidth="1"/>
    <col min="7689" max="7689" width="8.7265625" style="76" customWidth="1"/>
    <col min="7690" max="7690" width="22.54296875" style="76" customWidth="1"/>
    <col min="7691" max="7691" width="15.1796875" style="76" bestFit="1" customWidth="1"/>
    <col min="7692" max="7935" width="11.453125" style="76"/>
    <col min="7936" max="7936" width="2.7265625" style="76" customWidth="1"/>
    <col min="7937" max="7937" width="3.81640625" style="76" customWidth="1"/>
    <col min="7938" max="7938" width="2.1796875" style="76" bestFit="1" customWidth="1"/>
    <col min="7939" max="7939" width="3.7265625" style="76" customWidth="1"/>
    <col min="7940" max="7940" width="3.26953125" style="76" customWidth="1"/>
    <col min="7941" max="7941" width="2.1796875" style="76" customWidth="1"/>
    <col min="7942" max="7942" width="3.1796875" style="76" customWidth="1"/>
    <col min="7943" max="7943" width="10.1796875" style="76" customWidth="1"/>
    <col min="7944" max="7944" width="79.54296875" style="76" customWidth="1"/>
    <col min="7945" max="7945" width="8.7265625" style="76" customWidth="1"/>
    <col min="7946" max="7946" width="22.54296875" style="76" customWidth="1"/>
    <col min="7947" max="7947" width="15.1796875" style="76" bestFit="1" customWidth="1"/>
    <col min="7948" max="8191" width="11.453125" style="76"/>
    <col min="8192" max="8192" width="2.7265625" style="76" customWidth="1"/>
    <col min="8193" max="8193" width="3.81640625" style="76" customWidth="1"/>
    <col min="8194" max="8194" width="2.1796875" style="76" bestFit="1" customWidth="1"/>
    <col min="8195" max="8195" width="3.7265625" style="76" customWidth="1"/>
    <col min="8196" max="8196" width="3.26953125" style="76" customWidth="1"/>
    <col min="8197" max="8197" width="2.1796875" style="76" customWidth="1"/>
    <col min="8198" max="8198" width="3.1796875" style="76" customWidth="1"/>
    <col min="8199" max="8199" width="10.1796875" style="76" customWidth="1"/>
    <col min="8200" max="8200" width="79.54296875" style="76" customWidth="1"/>
    <col min="8201" max="8201" width="8.7265625" style="76" customWidth="1"/>
    <col min="8202" max="8202" width="22.54296875" style="76" customWidth="1"/>
    <col min="8203" max="8203" width="15.1796875" style="76" bestFit="1" customWidth="1"/>
    <col min="8204" max="8447" width="11.453125" style="76"/>
    <col min="8448" max="8448" width="2.7265625" style="76" customWidth="1"/>
    <col min="8449" max="8449" width="3.81640625" style="76" customWidth="1"/>
    <col min="8450" max="8450" width="2.1796875" style="76" bestFit="1" customWidth="1"/>
    <col min="8451" max="8451" width="3.7265625" style="76" customWidth="1"/>
    <col min="8452" max="8452" width="3.26953125" style="76" customWidth="1"/>
    <col min="8453" max="8453" width="2.1796875" style="76" customWidth="1"/>
    <col min="8454" max="8454" width="3.1796875" style="76" customWidth="1"/>
    <col min="8455" max="8455" width="10.1796875" style="76" customWidth="1"/>
    <col min="8456" max="8456" width="79.54296875" style="76" customWidth="1"/>
    <col min="8457" max="8457" width="8.7265625" style="76" customWidth="1"/>
    <col min="8458" max="8458" width="22.54296875" style="76" customWidth="1"/>
    <col min="8459" max="8459" width="15.1796875" style="76" bestFit="1" customWidth="1"/>
    <col min="8460" max="8703" width="11.453125" style="76"/>
    <col min="8704" max="8704" width="2.7265625" style="76" customWidth="1"/>
    <col min="8705" max="8705" width="3.81640625" style="76" customWidth="1"/>
    <col min="8706" max="8706" width="2.1796875" style="76" bestFit="1" customWidth="1"/>
    <col min="8707" max="8707" width="3.7265625" style="76" customWidth="1"/>
    <col min="8708" max="8708" width="3.26953125" style="76" customWidth="1"/>
    <col min="8709" max="8709" width="2.1796875" style="76" customWidth="1"/>
    <col min="8710" max="8710" width="3.1796875" style="76" customWidth="1"/>
    <col min="8711" max="8711" width="10.1796875" style="76" customWidth="1"/>
    <col min="8712" max="8712" width="79.54296875" style="76" customWidth="1"/>
    <col min="8713" max="8713" width="8.7265625" style="76" customWidth="1"/>
    <col min="8714" max="8714" width="22.54296875" style="76" customWidth="1"/>
    <col min="8715" max="8715" width="15.1796875" style="76" bestFit="1" customWidth="1"/>
    <col min="8716" max="8959" width="11.453125" style="76"/>
    <col min="8960" max="8960" width="2.7265625" style="76" customWidth="1"/>
    <col min="8961" max="8961" width="3.81640625" style="76" customWidth="1"/>
    <col min="8962" max="8962" width="2.1796875" style="76" bestFit="1" customWidth="1"/>
    <col min="8963" max="8963" width="3.7265625" style="76" customWidth="1"/>
    <col min="8964" max="8964" width="3.26953125" style="76" customWidth="1"/>
    <col min="8965" max="8965" width="2.1796875" style="76" customWidth="1"/>
    <col min="8966" max="8966" width="3.1796875" style="76" customWidth="1"/>
    <col min="8967" max="8967" width="10.1796875" style="76" customWidth="1"/>
    <col min="8968" max="8968" width="79.54296875" style="76" customWidth="1"/>
    <col min="8969" max="8969" width="8.7265625" style="76" customWidth="1"/>
    <col min="8970" max="8970" width="22.54296875" style="76" customWidth="1"/>
    <col min="8971" max="8971" width="15.1796875" style="76" bestFit="1" customWidth="1"/>
    <col min="8972" max="9215" width="11.453125" style="76"/>
    <col min="9216" max="9216" width="2.7265625" style="76" customWidth="1"/>
    <col min="9217" max="9217" width="3.81640625" style="76" customWidth="1"/>
    <col min="9218" max="9218" width="2.1796875" style="76" bestFit="1" customWidth="1"/>
    <col min="9219" max="9219" width="3.7265625" style="76" customWidth="1"/>
    <col min="9220" max="9220" width="3.26953125" style="76" customWidth="1"/>
    <col min="9221" max="9221" width="2.1796875" style="76" customWidth="1"/>
    <col min="9222" max="9222" width="3.1796875" style="76" customWidth="1"/>
    <col min="9223" max="9223" width="10.1796875" style="76" customWidth="1"/>
    <col min="9224" max="9224" width="79.54296875" style="76" customWidth="1"/>
    <col min="9225" max="9225" width="8.7265625" style="76" customWidth="1"/>
    <col min="9226" max="9226" width="22.54296875" style="76" customWidth="1"/>
    <col min="9227" max="9227" width="15.1796875" style="76" bestFit="1" customWidth="1"/>
    <col min="9228" max="9471" width="11.453125" style="76"/>
    <col min="9472" max="9472" width="2.7265625" style="76" customWidth="1"/>
    <col min="9473" max="9473" width="3.81640625" style="76" customWidth="1"/>
    <col min="9474" max="9474" width="2.1796875" style="76" bestFit="1" customWidth="1"/>
    <col min="9475" max="9475" width="3.7265625" style="76" customWidth="1"/>
    <col min="9476" max="9476" width="3.26953125" style="76" customWidth="1"/>
    <col min="9477" max="9477" width="2.1796875" style="76" customWidth="1"/>
    <col min="9478" max="9478" width="3.1796875" style="76" customWidth="1"/>
    <col min="9479" max="9479" width="10.1796875" style="76" customWidth="1"/>
    <col min="9480" max="9480" width="79.54296875" style="76" customWidth="1"/>
    <col min="9481" max="9481" width="8.7265625" style="76" customWidth="1"/>
    <col min="9482" max="9482" width="22.54296875" style="76" customWidth="1"/>
    <col min="9483" max="9483" width="15.1796875" style="76" bestFit="1" customWidth="1"/>
    <col min="9484" max="9727" width="11.453125" style="76"/>
    <col min="9728" max="9728" width="2.7265625" style="76" customWidth="1"/>
    <col min="9729" max="9729" width="3.81640625" style="76" customWidth="1"/>
    <col min="9730" max="9730" width="2.1796875" style="76" bestFit="1" customWidth="1"/>
    <col min="9731" max="9731" width="3.7265625" style="76" customWidth="1"/>
    <col min="9732" max="9732" width="3.26953125" style="76" customWidth="1"/>
    <col min="9733" max="9733" width="2.1796875" style="76" customWidth="1"/>
    <col min="9734" max="9734" width="3.1796875" style="76" customWidth="1"/>
    <col min="9735" max="9735" width="10.1796875" style="76" customWidth="1"/>
    <col min="9736" max="9736" width="79.54296875" style="76" customWidth="1"/>
    <col min="9737" max="9737" width="8.7265625" style="76" customWidth="1"/>
    <col min="9738" max="9738" width="22.54296875" style="76" customWidth="1"/>
    <col min="9739" max="9739" width="15.1796875" style="76" bestFit="1" customWidth="1"/>
    <col min="9740" max="9983" width="11.453125" style="76"/>
    <col min="9984" max="9984" width="2.7265625" style="76" customWidth="1"/>
    <col min="9985" max="9985" width="3.81640625" style="76" customWidth="1"/>
    <col min="9986" max="9986" width="2.1796875" style="76" bestFit="1" customWidth="1"/>
    <col min="9987" max="9987" width="3.7265625" style="76" customWidth="1"/>
    <col min="9988" max="9988" width="3.26953125" style="76" customWidth="1"/>
    <col min="9989" max="9989" width="2.1796875" style="76" customWidth="1"/>
    <col min="9990" max="9990" width="3.1796875" style="76" customWidth="1"/>
    <col min="9991" max="9991" width="10.1796875" style="76" customWidth="1"/>
    <col min="9992" max="9992" width="79.54296875" style="76" customWidth="1"/>
    <col min="9993" max="9993" width="8.7265625" style="76" customWidth="1"/>
    <col min="9994" max="9994" width="22.54296875" style="76" customWidth="1"/>
    <col min="9995" max="9995" width="15.1796875" style="76" bestFit="1" customWidth="1"/>
    <col min="9996" max="10239" width="11.453125" style="76"/>
    <col min="10240" max="10240" width="2.7265625" style="76" customWidth="1"/>
    <col min="10241" max="10241" width="3.81640625" style="76" customWidth="1"/>
    <col min="10242" max="10242" width="2.1796875" style="76" bestFit="1" customWidth="1"/>
    <col min="10243" max="10243" width="3.7265625" style="76" customWidth="1"/>
    <col min="10244" max="10244" width="3.26953125" style="76" customWidth="1"/>
    <col min="10245" max="10245" width="2.1796875" style="76" customWidth="1"/>
    <col min="10246" max="10246" width="3.1796875" style="76" customWidth="1"/>
    <col min="10247" max="10247" width="10.1796875" style="76" customWidth="1"/>
    <col min="10248" max="10248" width="79.54296875" style="76" customWidth="1"/>
    <col min="10249" max="10249" width="8.7265625" style="76" customWidth="1"/>
    <col min="10250" max="10250" width="22.54296875" style="76" customWidth="1"/>
    <col min="10251" max="10251" width="15.1796875" style="76" bestFit="1" customWidth="1"/>
    <col min="10252" max="10495" width="11.453125" style="76"/>
    <col min="10496" max="10496" width="2.7265625" style="76" customWidth="1"/>
    <col min="10497" max="10497" width="3.81640625" style="76" customWidth="1"/>
    <col min="10498" max="10498" width="2.1796875" style="76" bestFit="1" customWidth="1"/>
    <col min="10499" max="10499" width="3.7265625" style="76" customWidth="1"/>
    <col min="10500" max="10500" width="3.26953125" style="76" customWidth="1"/>
    <col min="10501" max="10501" width="2.1796875" style="76" customWidth="1"/>
    <col min="10502" max="10502" width="3.1796875" style="76" customWidth="1"/>
    <col min="10503" max="10503" width="10.1796875" style="76" customWidth="1"/>
    <col min="10504" max="10504" width="79.54296875" style="76" customWidth="1"/>
    <col min="10505" max="10505" width="8.7265625" style="76" customWidth="1"/>
    <col min="10506" max="10506" width="22.54296875" style="76" customWidth="1"/>
    <col min="10507" max="10507" width="15.1796875" style="76" bestFit="1" customWidth="1"/>
    <col min="10508" max="10751" width="11.453125" style="76"/>
    <col min="10752" max="10752" width="2.7265625" style="76" customWidth="1"/>
    <col min="10753" max="10753" width="3.81640625" style="76" customWidth="1"/>
    <col min="10754" max="10754" width="2.1796875" style="76" bestFit="1" customWidth="1"/>
    <col min="10755" max="10755" width="3.7265625" style="76" customWidth="1"/>
    <col min="10756" max="10756" width="3.26953125" style="76" customWidth="1"/>
    <col min="10757" max="10757" width="2.1796875" style="76" customWidth="1"/>
    <col min="10758" max="10758" width="3.1796875" style="76" customWidth="1"/>
    <col min="10759" max="10759" width="10.1796875" style="76" customWidth="1"/>
    <col min="10760" max="10760" width="79.54296875" style="76" customWidth="1"/>
    <col min="10761" max="10761" width="8.7265625" style="76" customWidth="1"/>
    <col min="10762" max="10762" width="22.54296875" style="76" customWidth="1"/>
    <col min="10763" max="10763" width="15.1796875" style="76" bestFit="1" customWidth="1"/>
    <col min="10764" max="11007" width="11.453125" style="76"/>
    <col min="11008" max="11008" width="2.7265625" style="76" customWidth="1"/>
    <col min="11009" max="11009" width="3.81640625" style="76" customWidth="1"/>
    <col min="11010" max="11010" width="2.1796875" style="76" bestFit="1" customWidth="1"/>
    <col min="11011" max="11011" width="3.7265625" style="76" customWidth="1"/>
    <col min="11012" max="11012" width="3.26953125" style="76" customWidth="1"/>
    <col min="11013" max="11013" width="2.1796875" style="76" customWidth="1"/>
    <col min="11014" max="11014" width="3.1796875" style="76" customWidth="1"/>
    <col min="11015" max="11015" width="10.1796875" style="76" customWidth="1"/>
    <col min="11016" max="11016" width="79.54296875" style="76" customWidth="1"/>
    <col min="11017" max="11017" width="8.7265625" style="76" customWidth="1"/>
    <col min="11018" max="11018" width="22.54296875" style="76" customWidth="1"/>
    <col min="11019" max="11019" width="15.1796875" style="76" bestFit="1" customWidth="1"/>
    <col min="11020" max="11263" width="11.453125" style="76"/>
    <col min="11264" max="11264" width="2.7265625" style="76" customWidth="1"/>
    <col min="11265" max="11265" width="3.81640625" style="76" customWidth="1"/>
    <col min="11266" max="11266" width="2.1796875" style="76" bestFit="1" customWidth="1"/>
    <col min="11267" max="11267" width="3.7265625" style="76" customWidth="1"/>
    <col min="11268" max="11268" width="3.26953125" style="76" customWidth="1"/>
    <col min="11269" max="11269" width="2.1796875" style="76" customWidth="1"/>
    <col min="11270" max="11270" width="3.1796875" style="76" customWidth="1"/>
    <col min="11271" max="11271" width="10.1796875" style="76" customWidth="1"/>
    <col min="11272" max="11272" width="79.54296875" style="76" customWidth="1"/>
    <col min="11273" max="11273" width="8.7265625" style="76" customWidth="1"/>
    <col min="11274" max="11274" width="22.54296875" style="76" customWidth="1"/>
    <col min="11275" max="11275" width="15.1796875" style="76" bestFit="1" customWidth="1"/>
    <col min="11276" max="11519" width="11.453125" style="76"/>
    <col min="11520" max="11520" width="2.7265625" style="76" customWidth="1"/>
    <col min="11521" max="11521" width="3.81640625" style="76" customWidth="1"/>
    <col min="11522" max="11522" width="2.1796875" style="76" bestFit="1" customWidth="1"/>
    <col min="11523" max="11523" width="3.7265625" style="76" customWidth="1"/>
    <col min="11524" max="11524" width="3.26953125" style="76" customWidth="1"/>
    <col min="11525" max="11525" width="2.1796875" style="76" customWidth="1"/>
    <col min="11526" max="11526" width="3.1796875" style="76" customWidth="1"/>
    <col min="11527" max="11527" width="10.1796875" style="76" customWidth="1"/>
    <col min="11528" max="11528" width="79.54296875" style="76" customWidth="1"/>
    <col min="11529" max="11529" width="8.7265625" style="76" customWidth="1"/>
    <col min="11530" max="11530" width="22.54296875" style="76" customWidth="1"/>
    <col min="11531" max="11531" width="15.1796875" style="76" bestFit="1" customWidth="1"/>
    <col min="11532" max="11775" width="11.453125" style="76"/>
    <col min="11776" max="11776" width="2.7265625" style="76" customWidth="1"/>
    <col min="11777" max="11777" width="3.81640625" style="76" customWidth="1"/>
    <col min="11778" max="11778" width="2.1796875" style="76" bestFit="1" customWidth="1"/>
    <col min="11779" max="11779" width="3.7265625" style="76" customWidth="1"/>
    <col min="11780" max="11780" width="3.26953125" style="76" customWidth="1"/>
    <col min="11781" max="11781" width="2.1796875" style="76" customWidth="1"/>
    <col min="11782" max="11782" width="3.1796875" style="76" customWidth="1"/>
    <col min="11783" max="11783" width="10.1796875" style="76" customWidth="1"/>
    <col min="11784" max="11784" width="79.54296875" style="76" customWidth="1"/>
    <col min="11785" max="11785" width="8.7265625" style="76" customWidth="1"/>
    <col min="11786" max="11786" width="22.54296875" style="76" customWidth="1"/>
    <col min="11787" max="11787" width="15.1796875" style="76" bestFit="1" customWidth="1"/>
    <col min="11788" max="12031" width="11.453125" style="76"/>
    <col min="12032" max="12032" width="2.7265625" style="76" customWidth="1"/>
    <col min="12033" max="12033" width="3.81640625" style="76" customWidth="1"/>
    <col min="12034" max="12034" width="2.1796875" style="76" bestFit="1" customWidth="1"/>
    <col min="12035" max="12035" width="3.7265625" style="76" customWidth="1"/>
    <col min="12036" max="12036" width="3.26953125" style="76" customWidth="1"/>
    <col min="12037" max="12037" width="2.1796875" style="76" customWidth="1"/>
    <col min="12038" max="12038" width="3.1796875" style="76" customWidth="1"/>
    <col min="12039" max="12039" width="10.1796875" style="76" customWidth="1"/>
    <col min="12040" max="12040" width="79.54296875" style="76" customWidth="1"/>
    <col min="12041" max="12041" width="8.7265625" style="76" customWidth="1"/>
    <col min="12042" max="12042" width="22.54296875" style="76" customWidth="1"/>
    <col min="12043" max="12043" width="15.1796875" style="76" bestFit="1" customWidth="1"/>
    <col min="12044" max="12287" width="11.453125" style="76"/>
    <col min="12288" max="12288" width="2.7265625" style="76" customWidth="1"/>
    <col min="12289" max="12289" width="3.81640625" style="76" customWidth="1"/>
    <col min="12290" max="12290" width="2.1796875" style="76" bestFit="1" customWidth="1"/>
    <col min="12291" max="12291" width="3.7265625" style="76" customWidth="1"/>
    <col min="12292" max="12292" width="3.26953125" style="76" customWidth="1"/>
    <col min="12293" max="12293" width="2.1796875" style="76" customWidth="1"/>
    <col min="12294" max="12294" width="3.1796875" style="76" customWidth="1"/>
    <col min="12295" max="12295" width="10.1796875" style="76" customWidth="1"/>
    <col min="12296" max="12296" width="79.54296875" style="76" customWidth="1"/>
    <col min="12297" max="12297" width="8.7265625" style="76" customWidth="1"/>
    <col min="12298" max="12298" width="22.54296875" style="76" customWidth="1"/>
    <col min="12299" max="12299" width="15.1796875" style="76" bestFit="1" customWidth="1"/>
    <col min="12300" max="12543" width="11.453125" style="76"/>
    <col min="12544" max="12544" width="2.7265625" style="76" customWidth="1"/>
    <col min="12545" max="12545" width="3.81640625" style="76" customWidth="1"/>
    <col min="12546" max="12546" width="2.1796875" style="76" bestFit="1" customWidth="1"/>
    <col min="12547" max="12547" width="3.7265625" style="76" customWidth="1"/>
    <col min="12548" max="12548" width="3.26953125" style="76" customWidth="1"/>
    <col min="12549" max="12549" width="2.1796875" style="76" customWidth="1"/>
    <col min="12550" max="12550" width="3.1796875" style="76" customWidth="1"/>
    <col min="12551" max="12551" width="10.1796875" style="76" customWidth="1"/>
    <col min="12552" max="12552" width="79.54296875" style="76" customWidth="1"/>
    <col min="12553" max="12553" width="8.7265625" style="76" customWidth="1"/>
    <col min="12554" max="12554" width="22.54296875" style="76" customWidth="1"/>
    <col min="12555" max="12555" width="15.1796875" style="76" bestFit="1" customWidth="1"/>
    <col min="12556" max="12799" width="11.453125" style="76"/>
    <col min="12800" max="12800" width="2.7265625" style="76" customWidth="1"/>
    <col min="12801" max="12801" width="3.81640625" style="76" customWidth="1"/>
    <col min="12802" max="12802" width="2.1796875" style="76" bestFit="1" customWidth="1"/>
    <col min="12803" max="12803" width="3.7265625" style="76" customWidth="1"/>
    <col min="12804" max="12804" width="3.26953125" style="76" customWidth="1"/>
    <col min="12805" max="12805" width="2.1796875" style="76" customWidth="1"/>
    <col min="12806" max="12806" width="3.1796875" style="76" customWidth="1"/>
    <col min="12807" max="12807" width="10.1796875" style="76" customWidth="1"/>
    <col min="12808" max="12808" width="79.54296875" style="76" customWidth="1"/>
    <col min="12809" max="12809" width="8.7265625" style="76" customWidth="1"/>
    <col min="12810" max="12810" width="22.54296875" style="76" customWidth="1"/>
    <col min="12811" max="12811" width="15.1796875" style="76" bestFit="1" customWidth="1"/>
    <col min="12812" max="13055" width="11.453125" style="76"/>
    <col min="13056" max="13056" width="2.7265625" style="76" customWidth="1"/>
    <col min="13057" max="13057" width="3.81640625" style="76" customWidth="1"/>
    <col min="13058" max="13058" width="2.1796875" style="76" bestFit="1" customWidth="1"/>
    <col min="13059" max="13059" width="3.7265625" style="76" customWidth="1"/>
    <col min="13060" max="13060" width="3.26953125" style="76" customWidth="1"/>
    <col min="13061" max="13061" width="2.1796875" style="76" customWidth="1"/>
    <col min="13062" max="13062" width="3.1796875" style="76" customWidth="1"/>
    <col min="13063" max="13063" width="10.1796875" style="76" customWidth="1"/>
    <col min="13064" max="13064" width="79.54296875" style="76" customWidth="1"/>
    <col min="13065" max="13065" width="8.7265625" style="76" customWidth="1"/>
    <col min="13066" max="13066" width="22.54296875" style="76" customWidth="1"/>
    <col min="13067" max="13067" width="15.1796875" style="76" bestFit="1" customWidth="1"/>
    <col min="13068" max="13311" width="11.453125" style="76"/>
    <col min="13312" max="13312" width="2.7265625" style="76" customWidth="1"/>
    <col min="13313" max="13313" width="3.81640625" style="76" customWidth="1"/>
    <col min="13314" max="13314" width="2.1796875" style="76" bestFit="1" customWidth="1"/>
    <col min="13315" max="13315" width="3.7265625" style="76" customWidth="1"/>
    <col min="13316" max="13316" width="3.26953125" style="76" customWidth="1"/>
    <col min="13317" max="13317" width="2.1796875" style="76" customWidth="1"/>
    <col min="13318" max="13318" width="3.1796875" style="76" customWidth="1"/>
    <col min="13319" max="13319" width="10.1796875" style="76" customWidth="1"/>
    <col min="13320" max="13320" width="79.54296875" style="76" customWidth="1"/>
    <col min="13321" max="13321" width="8.7265625" style="76" customWidth="1"/>
    <col min="13322" max="13322" width="22.54296875" style="76" customWidth="1"/>
    <col min="13323" max="13323" width="15.1796875" style="76" bestFit="1" customWidth="1"/>
    <col min="13324" max="13567" width="11.453125" style="76"/>
    <col min="13568" max="13568" width="2.7265625" style="76" customWidth="1"/>
    <col min="13569" max="13569" width="3.81640625" style="76" customWidth="1"/>
    <col min="13570" max="13570" width="2.1796875" style="76" bestFit="1" customWidth="1"/>
    <col min="13571" max="13571" width="3.7265625" style="76" customWidth="1"/>
    <col min="13572" max="13572" width="3.26953125" style="76" customWidth="1"/>
    <col min="13573" max="13573" width="2.1796875" style="76" customWidth="1"/>
    <col min="13574" max="13574" width="3.1796875" style="76" customWidth="1"/>
    <col min="13575" max="13575" width="10.1796875" style="76" customWidth="1"/>
    <col min="13576" max="13576" width="79.54296875" style="76" customWidth="1"/>
    <col min="13577" max="13577" width="8.7265625" style="76" customWidth="1"/>
    <col min="13578" max="13578" width="22.54296875" style="76" customWidth="1"/>
    <col min="13579" max="13579" width="15.1796875" style="76" bestFit="1" customWidth="1"/>
    <col min="13580" max="13823" width="11.453125" style="76"/>
    <col min="13824" max="13824" width="2.7265625" style="76" customWidth="1"/>
    <col min="13825" max="13825" width="3.81640625" style="76" customWidth="1"/>
    <col min="13826" max="13826" width="2.1796875" style="76" bestFit="1" customWidth="1"/>
    <col min="13827" max="13827" width="3.7265625" style="76" customWidth="1"/>
    <col min="13828" max="13828" width="3.26953125" style="76" customWidth="1"/>
    <col min="13829" max="13829" width="2.1796875" style="76" customWidth="1"/>
    <col min="13830" max="13830" width="3.1796875" style="76" customWidth="1"/>
    <col min="13831" max="13831" width="10.1796875" style="76" customWidth="1"/>
    <col min="13832" max="13832" width="79.54296875" style="76" customWidth="1"/>
    <col min="13833" max="13833" width="8.7265625" style="76" customWidth="1"/>
    <col min="13834" max="13834" width="22.54296875" style="76" customWidth="1"/>
    <col min="13835" max="13835" width="15.1796875" style="76" bestFit="1" customWidth="1"/>
    <col min="13836" max="14079" width="11.453125" style="76"/>
    <col min="14080" max="14080" width="2.7265625" style="76" customWidth="1"/>
    <col min="14081" max="14081" width="3.81640625" style="76" customWidth="1"/>
    <col min="14082" max="14082" width="2.1796875" style="76" bestFit="1" customWidth="1"/>
    <col min="14083" max="14083" width="3.7265625" style="76" customWidth="1"/>
    <col min="14084" max="14084" width="3.26953125" style="76" customWidth="1"/>
    <col min="14085" max="14085" width="2.1796875" style="76" customWidth="1"/>
    <col min="14086" max="14086" width="3.1796875" style="76" customWidth="1"/>
    <col min="14087" max="14087" width="10.1796875" style="76" customWidth="1"/>
    <col min="14088" max="14088" width="79.54296875" style="76" customWidth="1"/>
    <col min="14089" max="14089" width="8.7265625" style="76" customWidth="1"/>
    <col min="14090" max="14090" width="22.54296875" style="76" customWidth="1"/>
    <col min="14091" max="14091" width="15.1796875" style="76" bestFit="1" customWidth="1"/>
    <col min="14092" max="14335" width="11.453125" style="76"/>
    <col min="14336" max="14336" width="2.7265625" style="76" customWidth="1"/>
    <col min="14337" max="14337" width="3.81640625" style="76" customWidth="1"/>
    <col min="14338" max="14338" width="2.1796875" style="76" bestFit="1" customWidth="1"/>
    <col min="14339" max="14339" width="3.7265625" style="76" customWidth="1"/>
    <col min="14340" max="14340" width="3.26953125" style="76" customWidth="1"/>
    <col min="14341" max="14341" width="2.1796875" style="76" customWidth="1"/>
    <col min="14342" max="14342" width="3.1796875" style="76" customWidth="1"/>
    <col min="14343" max="14343" width="10.1796875" style="76" customWidth="1"/>
    <col min="14344" max="14344" width="79.54296875" style="76" customWidth="1"/>
    <col min="14345" max="14345" width="8.7265625" style="76" customWidth="1"/>
    <col min="14346" max="14346" width="22.54296875" style="76" customWidth="1"/>
    <col min="14347" max="14347" width="15.1796875" style="76" bestFit="1" customWidth="1"/>
    <col min="14348" max="14591" width="11.453125" style="76"/>
    <col min="14592" max="14592" width="2.7265625" style="76" customWidth="1"/>
    <col min="14593" max="14593" width="3.81640625" style="76" customWidth="1"/>
    <col min="14594" max="14594" width="2.1796875" style="76" bestFit="1" customWidth="1"/>
    <col min="14595" max="14595" width="3.7265625" style="76" customWidth="1"/>
    <col min="14596" max="14596" width="3.26953125" style="76" customWidth="1"/>
    <col min="14597" max="14597" width="2.1796875" style="76" customWidth="1"/>
    <col min="14598" max="14598" width="3.1796875" style="76" customWidth="1"/>
    <col min="14599" max="14599" width="10.1796875" style="76" customWidth="1"/>
    <col min="14600" max="14600" width="79.54296875" style="76" customWidth="1"/>
    <col min="14601" max="14601" width="8.7265625" style="76" customWidth="1"/>
    <col min="14602" max="14602" width="22.54296875" style="76" customWidth="1"/>
    <col min="14603" max="14603" width="15.1796875" style="76" bestFit="1" customWidth="1"/>
    <col min="14604" max="14847" width="11.453125" style="76"/>
    <col min="14848" max="14848" width="2.7265625" style="76" customWidth="1"/>
    <col min="14849" max="14849" width="3.81640625" style="76" customWidth="1"/>
    <col min="14850" max="14850" width="2.1796875" style="76" bestFit="1" customWidth="1"/>
    <col min="14851" max="14851" width="3.7265625" style="76" customWidth="1"/>
    <col min="14852" max="14852" width="3.26953125" style="76" customWidth="1"/>
    <col min="14853" max="14853" width="2.1796875" style="76" customWidth="1"/>
    <col min="14854" max="14854" width="3.1796875" style="76" customWidth="1"/>
    <col min="14855" max="14855" width="10.1796875" style="76" customWidth="1"/>
    <col min="14856" max="14856" width="79.54296875" style="76" customWidth="1"/>
    <col min="14857" max="14857" width="8.7265625" style="76" customWidth="1"/>
    <col min="14858" max="14858" width="22.54296875" style="76" customWidth="1"/>
    <col min="14859" max="14859" width="15.1796875" style="76" bestFit="1" customWidth="1"/>
    <col min="14860" max="15103" width="11.453125" style="76"/>
    <col min="15104" max="15104" width="2.7265625" style="76" customWidth="1"/>
    <col min="15105" max="15105" width="3.81640625" style="76" customWidth="1"/>
    <col min="15106" max="15106" width="2.1796875" style="76" bestFit="1" customWidth="1"/>
    <col min="15107" max="15107" width="3.7265625" style="76" customWidth="1"/>
    <col min="15108" max="15108" width="3.26953125" style="76" customWidth="1"/>
    <col min="15109" max="15109" width="2.1796875" style="76" customWidth="1"/>
    <col min="15110" max="15110" width="3.1796875" style="76" customWidth="1"/>
    <col min="15111" max="15111" width="10.1796875" style="76" customWidth="1"/>
    <col min="15112" max="15112" width="79.54296875" style="76" customWidth="1"/>
    <col min="15113" max="15113" width="8.7265625" style="76" customWidth="1"/>
    <col min="15114" max="15114" width="22.54296875" style="76" customWidth="1"/>
    <col min="15115" max="15115" width="15.1796875" style="76" bestFit="1" customWidth="1"/>
    <col min="15116" max="15359" width="11.453125" style="76"/>
    <col min="15360" max="15360" width="2.7265625" style="76" customWidth="1"/>
    <col min="15361" max="15361" width="3.81640625" style="76" customWidth="1"/>
    <col min="15362" max="15362" width="2.1796875" style="76" bestFit="1" customWidth="1"/>
    <col min="15363" max="15363" width="3.7265625" style="76" customWidth="1"/>
    <col min="15364" max="15364" width="3.26953125" style="76" customWidth="1"/>
    <col min="15365" max="15365" width="2.1796875" style="76" customWidth="1"/>
    <col min="15366" max="15366" width="3.1796875" style="76" customWidth="1"/>
    <col min="15367" max="15367" width="10.1796875" style="76" customWidth="1"/>
    <col min="15368" max="15368" width="79.54296875" style="76" customWidth="1"/>
    <col min="15369" max="15369" width="8.7265625" style="76" customWidth="1"/>
    <col min="15370" max="15370" width="22.54296875" style="76" customWidth="1"/>
    <col min="15371" max="15371" width="15.1796875" style="76" bestFit="1" customWidth="1"/>
    <col min="15372" max="15615" width="11.453125" style="76"/>
    <col min="15616" max="15616" width="2.7265625" style="76" customWidth="1"/>
    <col min="15617" max="15617" width="3.81640625" style="76" customWidth="1"/>
    <col min="15618" max="15618" width="2.1796875" style="76" bestFit="1" customWidth="1"/>
    <col min="15619" max="15619" width="3.7265625" style="76" customWidth="1"/>
    <col min="15620" max="15620" width="3.26953125" style="76" customWidth="1"/>
    <col min="15621" max="15621" width="2.1796875" style="76" customWidth="1"/>
    <col min="15622" max="15622" width="3.1796875" style="76" customWidth="1"/>
    <col min="15623" max="15623" width="10.1796875" style="76" customWidth="1"/>
    <col min="15624" max="15624" width="79.54296875" style="76" customWidth="1"/>
    <col min="15625" max="15625" width="8.7265625" style="76" customWidth="1"/>
    <col min="15626" max="15626" width="22.54296875" style="76" customWidth="1"/>
    <col min="15627" max="15627" width="15.1796875" style="76" bestFit="1" customWidth="1"/>
    <col min="15628" max="15871" width="11.453125" style="76"/>
    <col min="15872" max="15872" width="2.7265625" style="76" customWidth="1"/>
    <col min="15873" max="15873" width="3.81640625" style="76" customWidth="1"/>
    <col min="15874" max="15874" width="2.1796875" style="76" bestFit="1" customWidth="1"/>
    <col min="15875" max="15875" width="3.7265625" style="76" customWidth="1"/>
    <col min="15876" max="15876" width="3.26953125" style="76" customWidth="1"/>
    <col min="15877" max="15877" width="2.1796875" style="76" customWidth="1"/>
    <col min="15878" max="15878" width="3.1796875" style="76" customWidth="1"/>
    <col min="15879" max="15879" width="10.1796875" style="76" customWidth="1"/>
    <col min="15880" max="15880" width="79.54296875" style="76" customWidth="1"/>
    <col min="15881" max="15881" width="8.7265625" style="76" customWidth="1"/>
    <col min="15882" max="15882" width="22.54296875" style="76" customWidth="1"/>
    <col min="15883" max="15883" width="15.1796875" style="76" bestFit="1" customWidth="1"/>
    <col min="15884" max="16127" width="11.453125" style="76"/>
    <col min="16128" max="16128" width="2.7265625" style="76" customWidth="1"/>
    <col min="16129" max="16129" width="3.81640625" style="76" customWidth="1"/>
    <col min="16130" max="16130" width="2.1796875" style="76" bestFit="1" customWidth="1"/>
    <col min="16131" max="16131" width="3.7265625" style="76" customWidth="1"/>
    <col min="16132" max="16132" width="3.26953125" style="76" customWidth="1"/>
    <col min="16133" max="16133" width="2.1796875" style="76" customWidth="1"/>
    <col min="16134" max="16134" width="3.1796875" style="76" customWidth="1"/>
    <col min="16135" max="16135" width="10.1796875" style="76" customWidth="1"/>
    <col min="16136" max="16136" width="79.54296875" style="76" customWidth="1"/>
    <col min="16137" max="16137" width="8.7265625" style="76" customWidth="1"/>
    <col min="16138" max="16138" width="22.54296875" style="76" customWidth="1"/>
    <col min="16139" max="16139" width="15.1796875" style="76" bestFit="1" customWidth="1"/>
    <col min="16140" max="16384" width="11.453125" style="76"/>
  </cols>
  <sheetData>
    <row r="1" spans="5:20" s="49" customFormat="1" x14ac:dyDescent="0.25">
      <c r="M1" s="50"/>
      <c r="N1" s="51"/>
    </row>
    <row r="2" spans="5:20" s="49" customFormat="1" x14ac:dyDescent="0.25">
      <c r="M2" s="50"/>
      <c r="N2" s="51"/>
    </row>
    <row r="3" spans="5:20" s="49" customFormat="1" ht="15.5" x14ac:dyDescent="0.3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5:20" s="49" customFormat="1" ht="15.5" x14ac:dyDescent="0.3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5:20" s="49" customFormat="1" ht="15.5" x14ac:dyDescent="0.3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5:20" s="49" customFormat="1" ht="16" thickBot="1" x14ac:dyDescent="0.4">
      <c r="M6" s="53"/>
      <c r="N6" s="54"/>
      <c r="O6" s="52"/>
      <c r="P6" s="52"/>
    </row>
    <row r="7" spans="5:20" s="49" customFormat="1" ht="15.5" x14ac:dyDescent="0.3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  <c r="Q7" s="60" t="s">
        <v>111</v>
      </c>
    </row>
    <row r="8" spans="5:20" s="49" customFormat="1" ht="15.5" x14ac:dyDescent="0.3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6"/>
      <c r="R8" s="67"/>
    </row>
    <row r="9" spans="5:20" s="49" customFormat="1" ht="15.5" x14ac:dyDescent="0.35">
      <c r="G9" s="68" t="s">
        <v>113</v>
      </c>
      <c r="M9" s="64"/>
      <c r="N9" s="54"/>
      <c r="O9" s="52"/>
      <c r="P9" s="69"/>
      <c r="Q9" s="69"/>
    </row>
    <row r="10" spans="5:20" s="49" customFormat="1" ht="16" thickBot="1" x14ac:dyDescent="0.4">
      <c r="G10" s="68"/>
      <c r="K10" s="67"/>
      <c r="M10" s="64"/>
      <c r="N10" s="54"/>
      <c r="O10" s="52"/>
      <c r="P10" s="69"/>
      <c r="Q10" s="69"/>
    </row>
    <row r="11" spans="5:20" s="49" customFormat="1" ht="19" customHeight="1" x14ac:dyDescent="0.25">
      <c r="G11" s="489" t="s">
        <v>447</v>
      </c>
      <c r="H11" s="490"/>
      <c r="I11" s="490"/>
      <c r="J11" s="490"/>
      <c r="K11" s="490"/>
      <c r="L11" s="490"/>
      <c r="M11" s="490"/>
      <c r="N11" s="485" t="s">
        <v>115</v>
      </c>
      <c r="O11" s="487" t="s">
        <v>116</v>
      </c>
      <c r="P11" s="485" t="s">
        <v>117</v>
      </c>
      <c r="Q11" s="485" t="s">
        <v>448</v>
      </c>
    </row>
    <row r="12" spans="5:20" s="49" customFormat="1" ht="19" customHeight="1" thickBot="1" x14ac:dyDescent="0.3">
      <c r="G12" s="491"/>
      <c r="H12" s="492"/>
      <c r="I12" s="492"/>
      <c r="J12" s="492"/>
      <c r="K12" s="492"/>
      <c r="L12" s="492"/>
      <c r="M12" s="492"/>
      <c r="N12" s="486"/>
      <c r="O12" s="488" t="s">
        <v>116</v>
      </c>
      <c r="P12" s="486" t="s">
        <v>118</v>
      </c>
      <c r="Q12" s="486" t="s">
        <v>118</v>
      </c>
    </row>
    <row r="13" spans="5:20" s="49" customFormat="1" ht="14.5" hidden="1" outlineLevel="1" thickBot="1" x14ac:dyDescent="0.35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  <c r="Q13" s="75"/>
    </row>
    <row r="14" spans="5:20" ht="16" collapsed="1" thickBot="1" x14ac:dyDescent="0.4">
      <c r="G14" s="470" t="s">
        <v>120</v>
      </c>
      <c r="H14" s="471"/>
      <c r="I14" s="472" t="s">
        <v>121</v>
      </c>
      <c r="J14" s="473"/>
      <c r="K14" s="474"/>
      <c r="L14" s="210" t="s">
        <v>122</v>
      </c>
      <c r="M14" s="211" t="s">
        <v>123</v>
      </c>
      <c r="N14" s="77"/>
      <c r="O14" s="78"/>
      <c r="P14" s="79"/>
      <c r="Q14" s="79"/>
    </row>
    <row r="15" spans="5:20" ht="14.5" customHeight="1" x14ac:dyDescent="0.35">
      <c r="G15" s="80"/>
      <c r="H15" s="81"/>
      <c r="I15" s="475"/>
      <c r="J15" s="476"/>
      <c r="K15" s="477"/>
      <c r="L15" s="128"/>
      <c r="M15" s="212"/>
      <c r="N15" s="86" t="s">
        <v>124</v>
      </c>
      <c r="O15" s="87"/>
      <c r="P15" s="88"/>
      <c r="Q15" s="88"/>
    </row>
    <row r="16" spans="5:20" ht="12.65" customHeight="1" x14ac:dyDescent="0.35">
      <c r="E16" s="76" t="str">
        <f>2&amp;G16&amp;I16&amp;L16&amp;M16</f>
        <v>211101</v>
      </c>
      <c r="G16" s="90">
        <v>1</v>
      </c>
      <c r="H16" s="91"/>
      <c r="I16" s="478">
        <v>1</v>
      </c>
      <c r="J16" s="479"/>
      <c r="K16" s="480"/>
      <c r="L16" s="95" t="s">
        <v>127</v>
      </c>
      <c r="M16" s="96" t="s">
        <v>128</v>
      </c>
      <c r="N16" s="97" t="s">
        <v>129</v>
      </c>
      <c r="O16" s="98"/>
      <c r="P16" s="99">
        <v>1231321409.4427326</v>
      </c>
      <c r="Q16" s="99">
        <v>1231321409.4427326</v>
      </c>
      <c r="R16" s="213" t="str">
        <f>LEFT(E16,3)</f>
        <v>211</v>
      </c>
      <c r="S16" s="100"/>
      <c r="T16" s="100"/>
    </row>
    <row r="17" spans="4:19" ht="12.65" customHeight="1" x14ac:dyDescent="0.35">
      <c r="E17" s="76" t="str">
        <f t="shared" ref="E17:E37" si="0">2&amp;G17&amp;I17&amp;L17&amp;M17</f>
        <v>211208</v>
      </c>
      <c r="G17" s="90">
        <v>1</v>
      </c>
      <c r="H17" s="91"/>
      <c r="I17" s="478">
        <v>1</v>
      </c>
      <c r="J17" s="479"/>
      <c r="K17" s="480"/>
      <c r="L17" s="95" t="s">
        <v>132</v>
      </c>
      <c r="M17" s="96" t="s">
        <v>133</v>
      </c>
      <c r="N17" s="97" t="s">
        <v>134</v>
      </c>
      <c r="O17" s="98"/>
      <c r="P17" s="99">
        <v>46680901</v>
      </c>
      <c r="Q17" s="99">
        <v>35480816.3333335</v>
      </c>
      <c r="R17" s="213" t="str">
        <f t="shared" ref="R17:R37" si="1">LEFT(E17,3)</f>
        <v>211</v>
      </c>
      <c r="S17" s="100"/>
    </row>
    <row r="18" spans="4:19" ht="12.65" customHeight="1" x14ac:dyDescent="0.35">
      <c r="E18" s="76" t="str">
        <f t="shared" si="0"/>
        <v>211401</v>
      </c>
      <c r="G18" s="90">
        <v>1</v>
      </c>
      <c r="H18" s="91"/>
      <c r="I18" s="478">
        <v>1</v>
      </c>
      <c r="J18" s="479"/>
      <c r="K18" s="480"/>
      <c r="L18" s="95" t="s">
        <v>136</v>
      </c>
      <c r="M18" s="96" t="s">
        <v>128</v>
      </c>
      <c r="N18" s="97" t="s">
        <v>137</v>
      </c>
      <c r="O18" s="98"/>
      <c r="P18" s="99">
        <v>104999824.27195239</v>
      </c>
      <c r="Q18" s="99">
        <v>106599824.27195239</v>
      </c>
      <c r="R18" s="213" t="str">
        <f t="shared" si="1"/>
        <v>211</v>
      </c>
      <c r="S18" s="100"/>
    </row>
    <row r="19" spans="4:19" ht="12.65" customHeight="1" x14ac:dyDescent="0.35">
      <c r="E19" s="76" t="str">
        <f t="shared" si="0"/>
        <v>211503</v>
      </c>
      <c r="G19" s="90">
        <v>1</v>
      </c>
      <c r="H19" s="91"/>
      <c r="I19" s="478">
        <v>1</v>
      </c>
      <c r="J19" s="479"/>
      <c r="K19" s="480"/>
      <c r="L19" s="95" t="s">
        <v>139</v>
      </c>
      <c r="M19" s="96" t="s">
        <v>140</v>
      </c>
      <c r="N19" s="97" t="s">
        <v>138</v>
      </c>
      <c r="O19" s="101"/>
      <c r="P19" s="99">
        <v>165029638.1108036</v>
      </c>
      <c r="Q19" s="99">
        <v>166329722.77747029</v>
      </c>
      <c r="R19" s="213" t="str">
        <f t="shared" si="1"/>
        <v>211</v>
      </c>
      <c r="S19" s="100"/>
    </row>
    <row r="20" spans="4:19" ht="12.65" customHeight="1" x14ac:dyDescent="0.35">
      <c r="E20" s="76" t="str">
        <f t="shared" si="0"/>
        <v>211504</v>
      </c>
      <c r="G20" s="90">
        <v>1</v>
      </c>
      <c r="H20" s="91"/>
      <c r="I20" s="478">
        <v>1</v>
      </c>
      <c r="J20" s="479"/>
      <c r="K20" s="480"/>
      <c r="L20" s="95" t="s">
        <v>139</v>
      </c>
      <c r="M20" s="96" t="s">
        <v>142</v>
      </c>
      <c r="N20" s="97" t="s">
        <v>143</v>
      </c>
      <c r="O20" s="101"/>
      <c r="P20" s="99">
        <v>14904845.61110976</v>
      </c>
      <c r="Q20" s="99">
        <v>14904845.61110976</v>
      </c>
      <c r="R20" s="213" t="str">
        <f t="shared" si="1"/>
        <v>211</v>
      </c>
      <c r="S20" s="100"/>
    </row>
    <row r="21" spans="4:19" ht="12.65" customHeight="1" x14ac:dyDescent="0.35">
      <c r="E21" s="76" t="str">
        <f t="shared" si="0"/>
        <v>211601</v>
      </c>
      <c r="G21" s="90">
        <v>1</v>
      </c>
      <c r="H21" s="91"/>
      <c r="I21" s="478">
        <v>1</v>
      </c>
      <c r="J21" s="479"/>
      <c r="K21" s="480"/>
      <c r="L21" s="95" t="s">
        <v>146</v>
      </c>
      <c r="M21" s="96" t="s">
        <v>128</v>
      </c>
      <c r="N21" s="97" t="s">
        <v>147</v>
      </c>
      <c r="O21" s="98"/>
      <c r="P21" s="99">
        <v>88610955.977852345</v>
      </c>
      <c r="Q21" s="99">
        <v>88610955.977852345</v>
      </c>
      <c r="R21" s="213" t="str">
        <f t="shared" si="1"/>
        <v>211</v>
      </c>
      <c r="S21" s="100"/>
    </row>
    <row r="22" spans="4:19" ht="12.65" customHeight="1" x14ac:dyDescent="0.35">
      <c r="E22" s="76" t="str">
        <f t="shared" si="0"/>
        <v>212101</v>
      </c>
      <c r="G22" s="90">
        <v>1</v>
      </c>
      <c r="H22" s="91"/>
      <c r="I22" s="478">
        <v>2</v>
      </c>
      <c r="J22" s="479"/>
      <c r="K22" s="480"/>
      <c r="L22" s="95" t="s">
        <v>127</v>
      </c>
      <c r="M22" s="96" t="s">
        <v>128</v>
      </c>
      <c r="N22" s="97" t="s">
        <v>150</v>
      </c>
      <c r="O22" s="98"/>
      <c r="P22" s="99">
        <v>118734835.69220789</v>
      </c>
      <c r="Q22" s="99">
        <v>118734835.69220789</v>
      </c>
      <c r="R22" s="213" t="str">
        <f t="shared" si="1"/>
        <v>212</v>
      </c>
      <c r="S22" s="100"/>
    </row>
    <row r="23" spans="4:19" ht="12.65" customHeight="1" x14ac:dyDescent="0.35">
      <c r="D23" s="76">
        <v>5101020200</v>
      </c>
      <c r="E23" s="76" t="str">
        <f t="shared" si="0"/>
        <v>212204</v>
      </c>
      <c r="G23" s="90">
        <v>1</v>
      </c>
      <c r="H23" s="91"/>
      <c r="I23" s="478">
        <v>2</v>
      </c>
      <c r="J23" s="479"/>
      <c r="K23" s="480"/>
      <c r="L23" s="95" t="s">
        <v>132</v>
      </c>
      <c r="M23" s="96" t="s">
        <v>142</v>
      </c>
      <c r="N23" s="97" t="s">
        <v>152</v>
      </c>
      <c r="O23" s="98"/>
      <c r="P23" s="99">
        <v>93787166.666666701</v>
      </c>
      <c r="Q23" s="99">
        <v>90387166.666666701</v>
      </c>
      <c r="R23" s="213" t="str">
        <f t="shared" si="1"/>
        <v>212</v>
      </c>
      <c r="S23" s="100"/>
    </row>
    <row r="24" spans="4:19" ht="12.65" customHeight="1" x14ac:dyDescent="0.35">
      <c r="D24" s="76">
        <v>5101020100</v>
      </c>
      <c r="E24" s="76" t="str">
        <f t="shared" si="0"/>
        <v>212204</v>
      </c>
      <c r="G24" s="90">
        <v>1</v>
      </c>
      <c r="H24" s="91"/>
      <c r="I24" s="478">
        <v>2</v>
      </c>
      <c r="J24" s="479"/>
      <c r="K24" s="480"/>
      <c r="L24" s="95" t="s">
        <v>132</v>
      </c>
      <c r="M24" s="96" t="s">
        <v>142</v>
      </c>
      <c r="N24" s="97" t="s">
        <v>151</v>
      </c>
      <c r="O24" s="98"/>
      <c r="P24" s="99">
        <v>7368900</v>
      </c>
      <c r="Q24" s="99">
        <v>7368900</v>
      </c>
      <c r="R24" s="213" t="str">
        <f t="shared" si="1"/>
        <v>212</v>
      </c>
      <c r="S24" s="100"/>
    </row>
    <row r="25" spans="4:19" ht="12.65" customHeight="1" x14ac:dyDescent="0.35">
      <c r="E25" s="76" t="str">
        <f t="shared" si="0"/>
        <v>212206</v>
      </c>
      <c r="G25" s="90">
        <v>1</v>
      </c>
      <c r="H25" s="91"/>
      <c r="I25" s="478">
        <v>2</v>
      </c>
      <c r="J25" s="479"/>
      <c r="K25" s="480"/>
      <c r="L25" s="95" t="s">
        <v>132</v>
      </c>
      <c r="M25" s="96" t="s">
        <v>155</v>
      </c>
      <c r="N25" s="97" t="s">
        <v>156</v>
      </c>
      <c r="O25" s="98"/>
      <c r="P25" s="99">
        <v>5493971.9000000004</v>
      </c>
      <c r="Q25" s="99">
        <v>7793971.9000000004</v>
      </c>
      <c r="R25" s="213" t="str">
        <f t="shared" si="1"/>
        <v>212</v>
      </c>
      <c r="S25" s="100"/>
    </row>
    <row r="26" spans="4:19" ht="12.65" customHeight="1" x14ac:dyDescent="0.35">
      <c r="E26" s="76" t="str">
        <f t="shared" si="0"/>
        <v>213201</v>
      </c>
      <c r="G26" s="90">
        <v>1</v>
      </c>
      <c r="H26" s="91"/>
      <c r="I26" s="478">
        <v>3</v>
      </c>
      <c r="J26" s="479"/>
      <c r="K26" s="480"/>
      <c r="L26" s="95" t="s">
        <v>132</v>
      </c>
      <c r="M26" s="96" t="s">
        <v>128</v>
      </c>
      <c r="N26" s="97" t="s">
        <v>158</v>
      </c>
      <c r="O26" s="101"/>
      <c r="P26" s="99">
        <v>20730856.059179995</v>
      </c>
      <c r="Q26" s="99">
        <v>20730856.059179995</v>
      </c>
      <c r="R26" s="213" t="str">
        <f t="shared" si="1"/>
        <v>213</v>
      </c>
      <c r="S26" s="100"/>
    </row>
    <row r="27" spans="4:19" ht="12.65" customHeight="1" x14ac:dyDescent="0.35">
      <c r="E27" s="76" t="str">
        <f t="shared" si="0"/>
        <v>214201</v>
      </c>
      <c r="G27" s="90">
        <v>1</v>
      </c>
      <c r="H27" s="91"/>
      <c r="I27" s="478">
        <v>4</v>
      </c>
      <c r="J27" s="479"/>
      <c r="K27" s="480"/>
      <c r="L27" s="95" t="s">
        <v>132</v>
      </c>
      <c r="M27" s="96" t="s">
        <v>128</v>
      </c>
      <c r="N27" s="97" t="s">
        <v>160</v>
      </c>
      <c r="O27" s="101"/>
      <c r="P27" s="99">
        <v>4264202.5523000006</v>
      </c>
      <c r="Q27" s="99">
        <v>1964202.5523000001</v>
      </c>
      <c r="R27" s="213" t="str">
        <f t="shared" si="1"/>
        <v>214</v>
      </c>
      <c r="S27" s="100"/>
    </row>
    <row r="28" spans="4:19" ht="12.65" customHeight="1" x14ac:dyDescent="0.35">
      <c r="E28" s="76" t="str">
        <f t="shared" si="0"/>
        <v>214203</v>
      </c>
      <c r="G28" s="90">
        <v>1</v>
      </c>
      <c r="H28" s="91"/>
      <c r="I28" s="478">
        <v>4</v>
      </c>
      <c r="J28" s="479"/>
      <c r="K28" s="480"/>
      <c r="L28" s="95" t="s">
        <v>132</v>
      </c>
      <c r="M28" s="96" t="s">
        <v>140</v>
      </c>
      <c r="N28" s="97" t="s">
        <v>163</v>
      </c>
      <c r="O28" s="101"/>
      <c r="P28" s="99">
        <v>113818979.97905789</v>
      </c>
      <c r="Q28" s="99">
        <v>113818979.97905789</v>
      </c>
      <c r="R28" s="213" t="str">
        <f t="shared" si="1"/>
        <v>214</v>
      </c>
      <c r="S28" s="100"/>
    </row>
    <row r="29" spans="4:19" ht="12.65" customHeight="1" x14ac:dyDescent="0.35">
      <c r="D29" s="76">
        <v>5101010400</v>
      </c>
      <c r="E29" s="76" t="str">
        <f t="shared" si="0"/>
        <v>214204</v>
      </c>
      <c r="G29" s="90">
        <v>1</v>
      </c>
      <c r="H29" s="91"/>
      <c r="I29" s="478">
        <v>4</v>
      </c>
      <c r="J29" s="479"/>
      <c r="K29" s="480"/>
      <c r="L29" s="95" t="s">
        <v>132</v>
      </c>
      <c r="M29" s="96" t="s">
        <v>142</v>
      </c>
      <c r="N29" s="97" t="s">
        <v>166</v>
      </c>
      <c r="O29" s="101"/>
      <c r="P29" s="99">
        <v>212008105.35435718</v>
      </c>
      <c r="Q29" s="99">
        <v>212008105.35435718</v>
      </c>
      <c r="R29" s="213" t="str">
        <f t="shared" si="1"/>
        <v>214</v>
      </c>
      <c r="S29" s="100"/>
    </row>
    <row r="30" spans="4:19" ht="12.65" customHeight="1" x14ac:dyDescent="0.35">
      <c r="D30" s="76">
        <v>5101021700</v>
      </c>
      <c r="E30" s="76" t="str">
        <f t="shared" si="0"/>
        <v>214204</v>
      </c>
      <c r="G30" s="90">
        <v>1</v>
      </c>
      <c r="H30" s="91"/>
      <c r="I30" s="478">
        <v>4</v>
      </c>
      <c r="J30" s="479"/>
      <c r="K30" s="480"/>
      <c r="L30" s="95" t="s">
        <v>132</v>
      </c>
      <c r="M30" s="96" t="s">
        <v>142</v>
      </c>
      <c r="N30" s="97" t="s">
        <v>167</v>
      </c>
      <c r="O30" s="101"/>
      <c r="P30" s="99">
        <v>98000</v>
      </c>
      <c r="Q30" s="99">
        <v>198000</v>
      </c>
      <c r="R30" s="213" t="str">
        <f t="shared" si="1"/>
        <v>214</v>
      </c>
      <c r="S30" s="100"/>
    </row>
    <row r="31" spans="4:19" ht="12.65" customHeight="1" x14ac:dyDescent="0.35">
      <c r="D31" s="76">
        <v>5101021600</v>
      </c>
      <c r="E31" s="76" t="str">
        <f t="shared" si="0"/>
        <v>214204</v>
      </c>
      <c r="G31" s="90">
        <v>1</v>
      </c>
      <c r="H31" s="91"/>
      <c r="I31" s="478">
        <v>4</v>
      </c>
      <c r="J31" s="479"/>
      <c r="K31" s="480"/>
      <c r="L31" s="95" t="s">
        <v>132</v>
      </c>
      <c r="M31" s="96" t="s">
        <v>142</v>
      </c>
      <c r="N31" s="97" t="s">
        <v>168</v>
      </c>
      <c r="O31" s="101"/>
      <c r="P31" s="99">
        <v>6991524.9253333323</v>
      </c>
      <c r="Q31" s="99">
        <v>7491524.9253333323</v>
      </c>
      <c r="R31" s="213" t="str">
        <f t="shared" si="1"/>
        <v>214</v>
      </c>
      <c r="S31" s="100"/>
    </row>
    <row r="32" spans="4:19" ht="12.65" customHeight="1" x14ac:dyDescent="0.35">
      <c r="D32" s="76">
        <v>5101011000</v>
      </c>
      <c r="E32" s="76" t="str">
        <f t="shared" si="0"/>
        <v>214204</v>
      </c>
      <c r="G32" s="90">
        <v>1</v>
      </c>
      <c r="H32" s="91"/>
      <c r="I32" s="478">
        <v>4</v>
      </c>
      <c r="J32" s="479"/>
      <c r="K32" s="480"/>
      <c r="L32" s="95" t="s">
        <v>132</v>
      </c>
      <c r="M32" s="96" t="s">
        <v>142</v>
      </c>
      <c r="N32" s="97" t="s">
        <v>449</v>
      </c>
      <c r="O32" s="101"/>
      <c r="P32" s="99">
        <v>0</v>
      </c>
      <c r="Q32" s="99">
        <v>156526276.72187978</v>
      </c>
      <c r="R32" s="213" t="str">
        <f t="shared" si="1"/>
        <v>214</v>
      </c>
      <c r="S32" s="100"/>
    </row>
    <row r="33" spans="4:22" ht="12.65" customHeight="1" x14ac:dyDescent="0.35">
      <c r="D33" s="76">
        <v>5101021900</v>
      </c>
      <c r="E33" s="76" t="str">
        <f t="shared" si="0"/>
        <v>214204</v>
      </c>
      <c r="G33" s="90">
        <v>1</v>
      </c>
      <c r="H33" s="91"/>
      <c r="I33" s="478">
        <v>4</v>
      </c>
      <c r="J33" s="479"/>
      <c r="K33" s="480"/>
      <c r="L33" s="95" t="s">
        <v>132</v>
      </c>
      <c r="M33" s="96" t="s">
        <v>142</v>
      </c>
      <c r="N33" s="97" t="s">
        <v>169</v>
      </c>
      <c r="O33" s="101"/>
      <c r="P33" s="99">
        <v>2457129.9610000001</v>
      </c>
      <c r="Q33" s="99">
        <v>4557129.9610000001</v>
      </c>
      <c r="R33" s="213" t="str">
        <f t="shared" si="1"/>
        <v>214</v>
      </c>
      <c r="S33" s="100"/>
    </row>
    <row r="34" spans="4:22" ht="12.65" customHeight="1" x14ac:dyDescent="0.35">
      <c r="E34" s="76" t="str">
        <f t="shared" si="0"/>
        <v>215101</v>
      </c>
      <c r="G34" s="90">
        <v>1</v>
      </c>
      <c r="H34" s="91"/>
      <c r="I34" s="478">
        <v>5</v>
      </c>
      <c r="J34" s="479"/>
      <c r="K34" s="480"/>
      <c r="L34" s="95" t="s">
        <v>127</v>
      </c>
      <c r="M34" s="96" t="s">
        <v>128</v>
      </c>
      <c r="N34" s="97" t="s">
        <v>172</v>
      </c>
      <c r="O34" s="101"/>
      <c r="P34" s="99">
        <v>72085803.583169445</v>
      </c>
      <c r="Q34" s="99">
        <v>78085803.583169445</v>
      </c>
      <c r="R34" s="213" t="str">
        <f t="shared" si="1"/>
        <v>215</v>
      </c>
      <c r="S34" s="100"/>
    </row>
    <row r="35" spans="4:22" ht="12.65" customHeight="1" x14ac:dyDescent="0.35">
      <c r="E35" s="76" t="str">
        <f t="shared" si="0"/>
        <v>215201</v>
      </c>
      <c r="G35" s="90">
        <v>1</v>
      </c>
      <c r="H35" s="91"/>
      <c r="I35" s="478">
        <v>5</v>
      </c>
      <c r="J35" s="479"/>
      <c r="K35" s="480"/>
      <c r="L35" s="95" t="s">
        <v>132</v>
      </c>
      <c r="M35" s="96" t="s">
        <v>128</v>
      </c>
      <c r="N35" s="97" t="s">
        <v>174</v>
      </c>
      <c r="O35" s="101"/>
      <c r="P35" s="99">
        <v>83651541.930993006</v>
      </c>
      <c r="Q35" s="99">
        <v>86151541.930992991</v>
      </c>
      <c r="R35" s="213" t="str">
        <f t="shared" si="1"/>
        <v>215</v>
      </c>
      <c r="S35" s="100"/>
    </row>
    <row r="36" spans="4:22" ht="12.65" customHeight="1" x14ac:dyDescent="0.35">
      <c r="E36" s="76" t="str">
        <f t="shared" si="0"/>
        <v>215301</v>
      </c>
      <c r="G36" s="90">
        <v>1</v>
      </c>
      <c r="H36" s="91"/>
      <c r="I36" s="478">
        <v>5</v>
      </c>
      <c r="J36" s="479"/>
      <c r="K36" s="480"/>
      <c r="L36" s="95" t="s">
        <v>175</v>
      </c>
      <c r="M36" s="96" t="s">
        <v>128</v>
      </c>
      <c r="N36" s="97" t="s">
        <v>176</v>
      </c>
      <c r="O36" s="101"/>
      <c r="P36" s="99">
        <v>6161427.4977199985</v>
      </c>
      <c r="Q36" s="99">
        <v>6661427.4977199985</v>
      </c>
      <c r="R36" s="213" t="str">
        <f t="shared" si="1"/>
        <v>215</v>
      </c>
      <c r="S36" s="100"/>
    </row>
    <row r="37" spans="4:22" ht="12.65" customHeight="1" x14ac:dyDescent="0.35">
      <c r="E37" s="76" t="str">
        <f t="shared" si="0"/>
        <v>228801</v>
      </c>
      <c r="G37" s="90">
        <v>2</v>
      </c>
      <c r="H37" s="91"/>
      <c r="I37" s="478">
        <v>8</v>
      </c>
      <c r="J37" s="479"/>
      <c r="K37" s="480"/>
      <c r="L37" s="95">
        <v>8</v>
      </c>
      <c r="M37" s="96" t="s">
        <v>128</v>
      </c>
      <c r="N37" s="97" t="s">
        <v>177</v>
      </c>
      <c r="O37" s="101"/>
      <c r="P37" s="99">
        <v>156526276.72187978</v>
      </c>
      <c r="Q37" s="99">
        <v>0</v>
      </c>
      <c r="R37" s="213" t="str">
        <f t="shared" si="1"/>
        <v>228</v>
      </c>
      <c r="S37" s="100"/>
    </row>
    <row r="38" spans="4:22" ht="13" customHeight="1" thickBot="1" x14ac:dyDescent="0.4">
      <c r="G38" s="103"/>
      <c r="H38" s="104"/>
      <c r="I38" s="105"/>
      <c r="J38" s="106"/>
      <c r="K38" s="107"/>
      <c r="L38" s="108"/>
      <c r="M38" s="107"/>
      <c r="N38" s="109"/>
      <c r="O38" s="110"/>
      <c r="P38" s="111"/>
      <c r="Q38" s="111"/>
      <c r="S38" s="100"/>
    </row>
    <row r="39" spans="4:22" ht="13.5" thickBot="1" x14ac:dyDescent="0.4">
      <c r="G39" s="112"/>
      <c r="H39" s="113"/>
      <c r="I39" s="113"/>
      <c r="J39" s="113"/>
      <c r="K39" s="113"/>
      <c r="L39" s="113"/>
      <c r="M39" s="114"/>
      <c r="N39" s="115" t="s">
        <v>178</v>
      </c>
      <c r="O39" s="116"/>
      <c r="P39" s="117">
        <f>SUM(P16:P37)</f>
        <v>2555726297.2383161</v>
      </c>
      <c r="Q39" s="117">
        <f>SUM(Q16:Q37)</f>
        <v>2555726297.2383161</v>
      </c>
      <c r="R39" s="118"/>
      <c r="S39" s="100"/>
    </row>
    <row r="40" spans="4:22" ht="13" x14ac:dyDescent="0.35">
      <c r="G40" s="80"/>
      <c r="H40" s="81"/>
      <c r="I40" s="82"/>
      <c r="J40" s="83"/>
      <c r="K40" s="84"/>
      <c r="L40" s="85"/>
      <c r="M40" s="119"/>
      <c r="N40" s="120" t="s">
        <v>179</v>
      </c>
      <c r="O40" s="121"/>
      <c r="P40" s="122"/>
      <c r="Q40" s="122"/>
      <c r="S40" s="100"/>
    </row>
    <row r="41" spans="4:22" ht="13" x14ac:dyDescent="0.35">
      <c r="E41" s="76" t="str">
        <f t="shared" ref="E41:E85" si="2">2&amp;G41&amp;I41&amp;L41&amp;M41</f>
        <v>221101</v>
      </c>
      <c r="G41" s="90">
        <v>2</v>
      </c>
      <c r="H41" s="91"/>
      <c r="I41" s="478" t="s">
        <v>127</v>
      </c>
      <c r="J41" s="479"/>
      <c r="K41" s="480"/>
      <c r="L41" s="95">
        <v>1</v>
      </c>
      <c r="M41" s="96" t="s">
        <v>128</v>
      </c>
      <c r="N41" s="97" t="s">
        <v>450</v>
      </c>
      <c r="O41" s="121"/>
      <c r="P41" s="99">
        <v>0</v>
      </c>
      <c r="Q41" s="99">
        <v>159000</v>
      </c>
      <c r="R41" s="213" t="str">
        <f t="shared" ref="R41:R85" si="3">LEFT(E41,3)</f>
        <v>221</v>
      </c>
      <c r="S41" s="100"/>
    </row>
    <row r="42" spans="4:22" ht="12.65" customHeight="1" x14ac:dyDescent="0.35">
      <c r="E42" s="76" t="str">
        <f t="shared" si="2"/>
        <v>221301</v>
      </c>
      <c r="G42" s="90">
        <v>2</v>
      </c>
      <c r="H42" s="91"/>
      <c r="I42" s="478" t="s">
        <v>127</v>
      </c>
      <c r="J42" s="479"/>
      <c r="K42" s="480"/>
      <c r="L42" s="95" t="s">
        <v>175</v>
      </c>
      <c r="M42" s="96" t="s">
        <v>128</v>
      </c>
      <c r="N42" s="97" t="s">
        <v>181</v>
      </c>
      <c r="O42" s="101"/>
      <c r="P42" s="99">
        <v>5970888</v>
      </c>
      <c r="Q42" s="99">
        <v>5970888</v>
      </c>
      <c r="R42" s="213" t="str">
        <f t="shared" si="3"/>
        <v>221</v>
      </c>
      <c r="T42" s="118"/>
      <c r="U42" s="118"/>
      <c r="V42" s="214"/>
    </row>
    <row r="43" spans="4:22" ht="12.65" customHeight="1" x14ac:dyDescent="0.35">
      <c r="E43" s="76" t="str">
        <f t="shared" si="2"/>
        <v>221501</v>
      </c>
      <c r="G43" s="90">
        <v>2</v>
      </c>
      <c r="H43" s="91"/>
      <c r="I43" s="478" t="s">
        <v>127</v>
      </c>
      <c r="J43" s="479"/>
      <c r="K43" s="480"/>
      <c r="L43" s="95" t="s">
        <v>139</v>
      </c>
      <c r="M43" s="96" t="s">
        <v>128</v>
      </c>
      <c r="N43" s="97" t="s">
        <v>183</v>
      </c>
      <c r="O43" s="101"/>
      <c r="P43" s="99">
        <v>30793648</v>
      </c>
      <c r="Q43" s="99">
        <v>30793648</v>
      </c>
      <c r="R43" s="213" t="str">
        <f t="shared" si="3"/>
        <v>221</v>
      </c>
      <c r="T43" s="118"/>
      <c r="U43" s="118"/>
      <c r="V43" s="214"/>
    </row>
    <row r="44" spans="4:22" ht="12.65" customHeight="1" x14ac:dyDescent="0.35">
      <c r="E44" s="76" t="str">
        <f t="shared" si="2"/>
        <v>221601</v>
      </c>
      <c r="G44" s="90">
        <v>2</v>
      </c>
      <c r="H44" s="91"/>
      <c r="I44" s="478" t="s">
        <v>127</v>
      </c>
      <c r="J44" s="479"/>
      <c r="K44" s="480"/>
      <c r="L44" s="95" t="s">
        <v>146</v>
      </c>
      <c r="M44" s="96" t="s">
        <v>128</v>
      </c>
      <c r="N44" s="97" t="s">
        <v>186</v>
      </c>
      <c r="O44" s="101"/>
      <c r="P44" s="99">
        <v>18030055.440000001</v>
      </c>
      <c r="Q44" s="99">
        <v>17791278.190000001</v>
      </c>
      <c r="R44" s="213" t="str">
        <f t="shared" si="3"/>
        <v>221</v>
      </c>
      <c r="T44" s="118"/>
      <c r="U44" s="118"/>
      <c r="V44" s="214"/>
    </row>
    <row r="45" spans="4:22" ht="12.65" customHeight="1" x14ac:dyDescent="0.35">
      <c r="E45" s="76" t="str">
        <f t="shared" si="2"/>
        <v>221701</v>
      </c>
      <c r="G45" s="90">
        <v>2</v>
      </c>
      <c r="H45" s="91"/>
      <c r="I45" s="478" t="s">
        <v>127</v>
      </c>
      <c r="J45" s="479"/>
      <c r="K45" s="480"/>
      <c r="L45" s="95" t="s">
        <v>188</v>
      </c>
      <c r="M45" s="96" t="s">
        <v>128</v>
      </c>
      <c r="N45" s="97" t="s">
        <v>187</v>
      </c>
      <c r="O45" s="101"/>
      <c r="P45" s="99">
        <v>103755.2</v>
      </c>
      <c r="Q45" s="99">
        <v>103755.2</v>
      </c>
      <c r="R45" s="213" t="str">
        <f t="shared" si="3"/>
        <v>221</v>
      </c>
      <c r="T45" s="118"/>
      <c r="U45" s="118"/>
      <c r="V45" s="214"/>
    </row>
    <row r="46" spans="4:22" ht="12.65" customHeight="1" x14ac:dyDescent="0.35">
      <c r="E46" s="76" t="str">
        <f t="shared" si="2"/>
        <v>221801</v>
      </c>
      <c r="G46" s="90">
        <v>2</v>
      </c>
      <c r="H46" s="91"/>
      <c r="I46" s="478" t="s">
        <v>127</v>
      </c>
      <c r="J46" s="479"/>
      <c r="K46" s="480"/>
      <c r="L46" s="95" t="s">
        <v>190</v>
      </c>
      <c r="M46" s="96" t="s">
        <v>128</v>
      </c>
      <c r="N46" s="97" t="s">
        <v>191</v>
      </c>
      <c r="O46" s="101"/>
      <c r="P46" s="99">
        <v>341184</v>
      </c>
      <c r="Q46" s="99">
        <v>562752</v>
      </c>
      <c r="R46" s="213" t="str">
        <f t="shared" si="3"/>
        <v>221</v>
      </c>
      <c r="T46" s="118"/>
      <c r="U46" s="118"/>
      <c r="V46" s="214"/>
    </row>
    <row r="47" spans="4:22" ht="12.65" customHeight="1" x14ac:dyDescent="0.35">
      <c r="E47" s="76" t="str">
        <f t="shared" si="2"/>
        <v>222101</v>
      </c>
      <c r="G47" s="90">
        <v>2</v>
      </c>
      <c r="H47" s="91"/>
      <c r="I47" s="478" t="s">
        <v>132</v>
      </c>
      <c r="J47" s="479"/>
      <c r="K47" s="480"/>
      <c r="L47" s="95" t="s">
        <v>127</v>
      </c>
      <c r="M47" s="96" t="s">
        <v>128</v>
      </c>
      <c r="N47" s="97" t="s">
        <v>193</v>
      </c>
      <c r="O47" s="101"/>
      <c r="P47" s="99">
        <v>86978499.999974981</v>
      </c>
      <c r="Q47" s="99">
        <v>86833749.979999989</v>
      </c>
      <c r="R47" s="213" t="str">
        <f t="shared" si="3"/>
        <v>222</v>
      </c>
      <c r="T47" s="118"/>
      <c r="U47" s="118"/>
      <c r="V47" s="214"/>
    </row>
    <row r="48" spans="4:22" ht="12.65" customHeight="1" x14ac:dyDescent="0.35">
      <c r="E48" s="76" t="str">
        <f t="shared" si="2"/>
        <v>222201</v>
      </c>
      <c r="G48" s="90">
        <v>2</v>
      </c>
      <c r="H48" s="91"/>
      <c r="I48" s="478" t="s">
        <v>132</v>
      </c>
      <c r="J48" s="479"/>
      <c r="K48" s="480"/>
      <c r="L48" s="95" t="s">
        <v>132</v>
      </c>
      <c r="M48" s="96" t="s">
        <v>128</v>
      </c>
      <c r="N48" s="97" t="s">
        <v>195</v>
      </c>
      <c r="O48" s="101"/>
      <c r="P48" s="99">
        <v>4694250.0005000001</v>
      </c>
      <c r="Q48" s="99">
        <v>3347888</v>
      </c>
      <c r="R48" s="213" t="str">
        <f t="shared" si="3"/>
        <v>222</v>
      </c>
      <c r="T48" s="118"/>
      <c r="U48" s="118"/>
      <c r="V48" s="214"/>
    </row>
    <row r="49" spans="5:22" ht="12.65" customHeight="1" x14ac:dyDescent="0.35">
      <c r="E49" s="76" t="str">
        <f t="shared" si="2"/>
        <v>223101</v>
      </c>
      <c r="G49" s="90">
        <v>2</v>
      </c>
      <c r="H49" s="91"/>
      <c r="I49" s="478" t="s">
        <v>175</v>
      </c>
      <c r="J49" s="479"/>
      <c r="K49" s="480"/>
      <c r="L49" s="95" t="s">
        <v>127</v>
      </c>
      <c r="M49" s="96" t="s">
        <v>128</v>
      </c>
      <c r="N49" s="123" t="s">
        <v>197</v>
      </c>
      <c r="O49" s="98"/>
      <c r="P49" s="99">
        <v>36804495.439999998</v>
      </c>
      <c r="Q49" s="99">
        <v>34617800.375</v>
      </c>
      <c r="R49" s="213" t="str">
        <f t="shared" si="3"/>
        <v>223</v>
      </c>
      <c r="T49" s="118"/>
      <c r="U49" s="118"/>
      <c r="V49" s="214"/>
    </row>
    <row r="50" spans="5:22" ht="12.65" customHeight="1" x14ac:dyDescent="0.35">
      <c r="E50" s="76" t="str">
        <f t="shared" si="2"/>
        <v>223201</v>
      </c>
      <c r="G50" s="90">
        <v>2</v>
      </c>
      <c r="H50" s="91"/>
      <c r="I50" s="478" t="s">
        <v>175</v>
      </c>
      <c r="J50" s="479"/>
      <c r="K50" s="480"/>
      <c r="L50" s="95" t="s">
        <v>132</v>
      </c>
      <c r="M50" s="96" t="s">
        <v>128</v>
      </c>
      <c r="N50" s="97" t="s">
        <v>199</v>
      </c>
      <c r="O50" s="98"/>
      <c r="P50" s="99">
        <v>6811892.4550000001</v>
      </c>
      <c r="Q50" s="99">
        <v>8998587.5199999996</v>
      </c>
      <c r="R50" s="213" t="str">
        <f t="shared" si="3"/>
        <v>223</v>
      </c>
      <c r="T50" s="118"/>
      <c r="U50" s="118"/>
      <c r="V50" s="214"/>
    </row>
    <row r="51" spans="5:22" ht="12.65" customHeight="1" x14ac:dyDescent="0.35">
      <c r="E51" s="76" t="str">
        <f t="shared" si="2"/>
        <v>224101</v>
      </c>
      <c r="G51" s="90">
        <v>2</v>
      </c>
      <c r="H51" s="91"/>
      <c r="I51" s="478" t="s">
        <v>136</v>
      </c>
      <c r="J51" s="479"/>
      <c r="K51" s="480"/>
      <c r="L51" s="95" t="s">
        <v>127</v>
      </c>
      <c r="M51" s="96" t="s">
        <v>128</v>
      </c>
      <c r="N51" s="123" t="s">
        <v>201</v>
      </c>
      <c r="O51" s="98"/>
      <c r="P51" s="99">
        <v>9024009.5</v>
      </c>
      <c r="Q51" s="99">
        <v>8132199.419999999</v>
      </c>
      <c r="R51" s="213" t="str">
        <f t="shared" si="3"/>
        <v>224</v>
      </c>
      <c r="T51" s="118"/>
      <c r="U51" s="118"/>
      <c r="V51" s="214"/>
    </row>
    <row r="52" spans="5:22" ht="12.65" customHeight="1" x14ac:dyDescent="0.35">
      <c r="E52" s="76" t="str">
        <f t="shared" si="2"/>
        <v>224201</v>
      </c>
      <c r="G52" s="90">
        <v>2</v>
      </c>
      <c r="H52" s="91"/>
      <c r="I52" s="478" t="s">
        <v>136</v>
      </c>
      <c r="J52" s="479"/>
      <c r="K52" s="480"/>
      <c r="L52" s="95" t="s">
        <v>132</v>
      </c>
      <c r="M52" s="96" t="s">
        <v>128</v>
      </c>
      <c r="N52" s="123" t="s">
        <v>202</v>
      </c>
      <c r="O52" s="101"/>
      <c r="P52" s="99">
        <v>400000</v>
      </c>
      <c r="Q52" s="99">
        <v>2056210</v>
      </c>
      <c r="R52" s="213" t="str">
        <f t="shared" si="3"/>
        <v>224</v>
      </c>
      <c r="T52" s="118"/>
      <c r="U52" s="118"/>
      <c r="V52" s="214"/>
    </row>
    <row r="53" spans="5:22" ht="12.65" customHeight="1" x14ac:dyDescent="0.35">
      <c r="E53" s="76" t="str">
        <f t="shared" si="2"/>
        <v>225101</v>
      </c>
      <c r="G53" s="90">
        <v>2</v>
      </c>
      <c r="H53" s="91"/>
      <c r="I53" s="478" t="s">
        <v>139</v>
      </c>
      <c r="J53" s="479"/>
      <c r="K53" s="480"/>
      <c r="L53" s="95" t="s">
        <v>127</v>
      </c>
      <c r="M53" s="96" t="s">
        <v>128</v>
      </c>
      <c r="N53" s="97" t="s">
        <v>204</v>
      </c>
      <c r="O53" s="101"/>
      <c r="P53" s="99">
        <v>41339117.525000013</v>
      </c>
      <c r="Q53" s="99">
        <v>35087336.440000013</v>
      </c>
      <c r="R53" s="213" t="str">
        <f t="shared" si="3"/>
        <v>225</v>
      </c>
      <c r="T53" s="118"/>
      <c r="U53" s="118"/>
      <c r="V53" s="214"/>
    </row>
    <row r="54" spans="5:22" ht="12.65" customHeight="1" x14ac:dyDescent="0.35">
      <c r="E54" s="76" t="str">
        <f t="shared" si="2"/>
        <v>225102</v>
      </c>
      <c r="G54" s="90">
        <v>2</v>
      </c>
      <c r="H54" s="91"/>
      <c r="I54" s="478" t="s">
        <v>139</v>
      </c>
      <c r="J54" s="479"/>
      <c r="K54" s="480"/>
      <c r="L54" s="95" t="s">
        <v>127</v>
      </c>
      <c r="M54" s="96" t="s">
        <v>217</v>
      </c>
      <c r="N54" s="97" t="s">
        <v>451</v>
      </c>
      <c r="O54" s="101"/>
      <c r="P54" s="99">
        <v>0</v>
      </c>
      <c r="Q54" s="99">
        <v>833494.67999999993</v>
      </c>
      <c r="R54" s="213" t="str">
        <f t="shared" si="3"/>
        <v>225</v>
      </c>
      <c r="T54" s="118"/>
      <c r="U54" s="118"/>
      <c r="V54" s="214"/>
    </row>
    <row r="55" spans="5:22" ht="12.65" customHeight="1" x14ac:dyDescent="0.35">
      <c r="E55" s="76" t="str">
        <f t="shared" si="2"/>
        <v>225801</v>
      </c>
      <c r="G55" s="90">
        <v>2</v>
      </c>
      <c r="H55" s="91"/>
      <c r="I55" s="478" t="s">
        <v>139</v>
      </c>
      <c r="J55" s="479"/>
      <c r="K55" s="480"/>
      <c r="L55" s="95">
        <v>8</v>
      </c>
      <c r="M55" s="96" t="s">
        <v>128</v>
      </c>
      <c r="N55" s="97" t="s">
        <v>452</v>
      </c>
      <c r="O55" s="101"/>
      <c r="P55" s="99">
        <v>0</v>
      </c>
      <c r="Q55" s="99">
        <v>88500</v>
      </c>
      <c r="R55" s="213" t="str">
        <f t="shared" si="3"/>
        <v>225</v>
      </c>
      <c r="T55" s="118"/>
      <c r="U55" s="118"/>
      <c r="V55" s="214"/>
    </row>
    <row r="56" spans="5:22" ht="12.65" customHeight="1" x14ac:dyDescent="0.35">
      <c r="E56" s="76" t="str">
        <f t="shared" si="2"/>
        <v>226101</v>
      </c>
      <c r="G56" s="90">
        <v>2</v>
      </c>
      <c r="H56" s="91"/>
      <c r="I56" s="478" t="s">
        <v>146</v>
      </c>
      <c r="J56" s="479"/>
      <c r="K56" s="480"/>
      <c r="L56" s="95" t="s">
        <v>127</v>
      </c>
      <c r="M56" s="96" t="s">
        <v>128</v>
      </c>
      <c r="N56" s="97" t="s">
        <v>206</v>
      </c>
      <c r="O56" s="101"/>
      <c r="P56" s="99">
        <v>4538141.75</v>
      </c>
      <c r="Q56" s="99">
        <v>7703236.0700000003</v>
      </c>
      <c r="R56" s="213" t="str">
        <f t="shared" si="3"/>
        <v>226</v>
      </c>
      <c r="T56" s="118"/>
      <c r="U56" s="118"/>
      <c r="V56" s="214"/>
    </row>
    <row r="57" spans="5:22" ht="12.65" customHeight="1" x14ac:dyDescent="0.35">
      <c r="E57" s="76" t="str">
        <f t="shared" si="2"/>
        <v>226201</v>
      </c>
      <c r="G57" s="90">
        <v>2</v>
      </c>
      <c r="H57" s="91"/>
      <c r="I57" s="478" t="s">
        <v>146</v>
      </c>
      <c r="J57" s="479"/>
      <c r="K57" s="480"/>
      <c r="L57" s="95" t="s">
        <v>132</v>
      </c>
      <c r="M57" s="96" t="s">
        <v>128</v>
      </c>
      <c r="N57" s="97" t="s">
        <v>208</v>
      </c>
      <c r="O57" s="101"/>
      <c r="P57" s="99">
        <v>4921273.3624999998</v>
      </c>
      <c r="Q57" s="99">
        <v>5421273.3600000003</v>
      </c>
      <c r="R57" s="213" t="str">
        <f t="shared" si="3"/>
        <v>226</v>
      </c>
      <c r="T57" s="118"/>
      <c r="U57" s="118"/>
      <c r="V57" s="214"/>
    </row>
    <row r="58" spans="5:22" ht="12.65" customHeight="1" x14ac:dyDescent="0.35">
      <c r="E58" s="76" t="str">
        <f t="shared" si="2"/>
        <v>226301</v>
      </c>
      <c r="G58" s="90">
        <v>2</v>
      </c>
      <c r="H58" s="91"/>
      <c r="I58" s="478" t="s">
        <v>146</v>
      </c>
      <c r="J58" s="479"/>
      <c r="K58" s="480"/>
      <c r="L58" s="95" t="s">
        <v>175</v>
      </c>
      <c r="M58" s="96" t="s">
        <v>128</v>
      </c>
      <c r="N58" s="97" t="s">
        <v>210</v>
      </c>
      <c r="O58" s="101"/>
      <c r="P58" s="99">
        <v>115960573.1906227</v>
      </c>
      <c r="Q58" s="99">
        <v>107850923.19000001</v>
      </c>
      <c r="R58" s="213" t="str">
        <f t="shared" si="3"/>
        <v>226</v>
      </c>
      <c r="T58" s="118"/>
      <c r="U58" s="118"/>
      <c r="V58" s="214"/>
    </row>
    <row r="59" spans="5:22" ht="12.65" customHeight="1" x14ac:dyDescent="0.35">
      <c r="E59" s="76" t="str">
        <f t="shared" si="2"/>
        <v>226901</v>
      </c>
      <c r="G59" s="90">
        <v>2</v>
      </c>
      <c r="H59" s="91"/>
      <c r="I59" s="478" t="s">
        <v>146</v>
      </c>
      <c r="J59" s="479"/>
      <c r="K59" s="480"/>
      <c r="L59" s="95" t="s">
        <v>212</v>
      </c>
      <c r="M59" s="96" t="s">
        <v>128</v>
      </c>
      <c r="N59" s="97" t="s">
        <v>213</v>
      </c>
      <c r="O59" s="101"/>
      <c r="P59" s="99">
        <v>465094.3171230001</v>
      </c>
      <c r="Q59" s="99">
        <v>8109650</v>
      </c>
      <c r="R59" s="213" t="str">
        <f t="shared" si="3"/>
        <v>226</v>
      </c>
      <c r="T59" s="118"/>
      <c r="U59" s="118"/>
      <c r="V59" s="214"/>
    </row>
    <row r="60" spans="5:22" ht="12.65" customHeight="1" x14ac:dyDescent="0.35">
      <c r="E60" s="76" t="str">
        <f t="shared" si="2"/>
        <v>227101</v>
      </c>
      <c r="G60" s="90">
        <v>2</v>
      </c>
      <c r="H60" s="91"/>
      <c r="I60" s="478" t="s">
        <v>188</v>
      </c>
      <c r="J60" s="479"/>
      <c r="K60" s="480"/>
      <c r="L60" s="95" t="s">
        <v>127</v>
      </c>
      <c r="M60" s="96" t="s">
        <v>128</v>
      </c>
      <c r="N60" s="97" t="s">
        <v>215</v>
      </c>
      <c r="O60" s="101"/>
      <c r="P60" s="99">
        <v>8492086.879999999</v>
      </c>
      <c r="Q60" s="99">
        <v>14992513.470000001</v>
      </c>
      <c r="R60" s="213" t="str">
        <f t="shared" si="3"/>
        <v>227</v>
      </c>
      <c r="T60" s="118"/>
      <c r="U60" s="118"/>
      <c r="V60" s="214"/>
    </row>
    <row r="61" spans="5:22" ht="12.65" customHeight="1" x14ac:dyDescent="0.35">
      <c r="E61" s="76" t="str">
        <f t="shared" si="2"/>
        <v>227102</v>
      </c>
      <c r="G61" s="90">
        <v>2</v>
      </c>
      <c r="H61" s="91"/>
      <c r="I61" s="478" t="s">
        <v>188</v>
      </c>
      <c r="J61" s="479"/>
      <c r="K61" s="480"/>
      <c r="L61" s="95" t="s">
        <v>127</v>
      </c>
      <c r="M61" s="96" t="s">
        <v>217</v>
      </c>
      <c r="N61" s="97" t="s">
        <v>218</v>
      </c>
      <c r="O61" s="101"/>
      <c r="P61" s="99">
        <v>3900000</v>
      </c>
      <c r="Q61" s="99">
        <v>3900000</v>
      </c>
      <c r="R61" s="213" t="str">
        <f t="shared" si="3"/>
        <v>227</v>
      </c>
      <c r="T61" s="118"/>
      <c r="U61" s="118"/>
      <c r="V61" s="214"/>
    </row>
    <row r="62" spans="5:22" ht="12.65" customHeight="1" x14ac:dyDescent="0.35">
      <c r="E62" s="76" t="str">
        <f t="shared" si="2"/>
        <v>227104</v>
      </c>
      <c r="G62" s="90">
        <v>2</v>
      </c>
      <c r="H62" s="91"/>
      <c r="I62" s="478" t="s">
        <v>188</v>
      </c>
      <c r="J62" s="479"/>
      <c r="K62" s="480"/>
      <c r="L62" s="95" t="s">
        <v>127</v>
      </c>
      <c r="M62" s="96" t="s">
        <v>142</v>
      </c>
      <c r="N62" s="97" t="s">
        <v>220</v>
      </c>
      <c r="O62" s="101"/>
      <c r="P62" s="99">
        <v>440000.00000000006</v>
      </c>
      <c r="Q62" s="99">
        <v>1338547</v>
      </c>
      <c r="R62" s="213" t="str">
        <f t="shared" si="3"/>
        <v>227</v>
      </c>
      <c r="T62" s="118"/>
      <c r="U62" s="118"/>
      <c r="V62" s="214"/>
    </row>
    <row r="63" spans="5:22" ht="12.65" customHeight="1" x14ac:dyDescent="0.35">
      <c r="E63" s="76" t="str">
        <f t="shared" si="2"/>
        <v>227106</v>
      </c>
      <c r="G63" s="90">
        <v>2</v>
      </c>
      <c r="H63" s="91"/>
      <c r="I63" s="478" t="s">
        <v>188</v>
      </c>
      <c r="J63" s="479"/>
      <c r="K63" s="480"/>
      <c r="L63" s="95" t="s">
        <v>127</v>
      </c>
      <c r="M63" s="96" t="s">
        <v>155</v>
      </c>
      <c r="N63" s="97" t="s">
        <v>222</v>
      </c>
      <c r="O63" s="101"/>
      <c r="P63" s="99">
        <v>3704000</v>
      </c>
      <c r="Q63" s="99">
        <v>17820161.5</v>
      </c>
      <c r="R63" s="213" t="str">
        <f t="shared" si="3"/>
        <v>227</v>
      </c>
      <c r="T63" s="118"/>
      <c r="U63" s="118"/>
      <c r="V63" s="214"/>
    </row>
    <row r="64" spans="5:22" ht="12.65" customHeight="1" x14ac:dyDescent="0.35">
      <c r="E64" s="76" t="str">
        <f t="shared" si="2"/>
        <v>227107</v>
      </c>
      <c r="G64" s="90">
        <v>2</v>
      </c>
      <c r="H64" s="91"/>
      <c r="I64" s="478" t="s">
        <v>188</v>
      </c>
      <c r="J64" s="479"/>
      <c r="K64" s="480"/>
      <c r="L64" s="95" t="s">
        <v>127</v>
      </c>
      <c r="M64" s="96" t="s">
        <v>224</v>
      </c>
      <c r="N64" s="97" t="s">
        <v>225</v>
      </c>
      <c r="O64" s="101"/>
      <c r="P64" s="99">
        <v>3541000</v>
      </c>
      <c r="Q64" s="99">
        <v>6792912.5199999996</v>
      </c>
      <c r="R64" s="213" t="str">
        <f t="shared" si="3"/>
        <v>227</v>
      </c>
      <c r="T64" s="118"/>
      <c r="U64" s="118"/>
      <c r="V64" s="214"/>
    </row>
    <row r="65" spans="5:22" ht="12.65" customHeight="1" x14ac:dyDescent="0.35">
      <c r="E65" s="76" t="str">
        <f t="shared" si="2"/>
        <v>227201</v>
      </c>
      <c r="G65" s="90">
        <v>2</v>
      </c>
      <c r="H65" s="91"/>
      <c r="I65" s="478" t="s">
        <v>188</v>
      </c>
      <c r="J65" s="479"/>
      <c r="K65" s="480"/>
      <c r="L65" s="95" t="s">
        <v>132</v>
      </c>
      <c r="M65" s="96" t="s">
        <v>128</v>
      </c>
      <c r="N65" s="97" t="s">
        <v>227</v>
      </c>
      <c r="O65" s="101"/>
      <c r="P65" s="99">
        <v>45000</v>
      </c>
      <c r="Q65" s="99">
        <v>45000</v>
      </c>
      <c r="R65" s="213" t="str">
        <f t="shared" si="3"/>
        <v>227</v>
      </c>
      <c r="T65" s="118"/>
      <c r="U65" s="118"/>
      <c r="V65" s="214"/>
    </row>
    <row r="66" spans="5:22" ht="12.65" customHeight="1" x14ac:dyDescent="0.35">
      <c r="E66" s="76" t="str">
        <f t="shared" si="2"/>
        <v>227202</v>
      </c>
      <c r="G66" s="90">
        <v>2</v>
      </c>
      <c r="H66" s="91"/>
      <c r="I66" s="478" t="s">
        <v>188</v>
      </c>
      <c r="J66" s="479"/>
      <c r="K66" s="480"/>
      <c r="L66" s="95" t="s">
        <v>132</v>
      </c>
      <c r="M66" s="96" t="s">
        <v>217</v>
      </c>
      <c r="N66" s="97" t="s">
        <v>229</v>
      </c>
      <c r="O66" s="101"/>
      <c r="P66" s="99">
        <v>7600499.9999999981</v>
      </c>
      <c r="Q66" s="99">
        <v>2600499.9600000009</v>
      </c>
      <c r="R66" s="213" t="str">
        <f t="shared" si="3"/>
        <v>227</v>
      </c>
      <c r="T66" s="118"/>
      <c r="U66" s="118"/>
      <c r="V66" s="214"/>
    </row>
    <row r="67" spans="5:22" ht="12.65" customHeight="1" x14ac:dyDescent="0.35">
      <c r="E67" s="76" t="str">
        <f t="shared" si="2"/>
        <v>227206</v>
      </c>
      <c r="G67" s="90">
        <v>2</v>
      </c>
      <c r="H67" s="91"/>
      <c r="I67" s="478" t="s">
        <v>188</v>
      </c>
      <c r="J67" s="479"/>
      <c r="K67" s="480"/>
      <c r="L67" s="95" t="s">
        <v>132</v>
      </c>
      <c r="M67" s="96" t="s">
        <v>155</v>
      </c>
      <c r="N67" s="124" t="s">
        <v>231</v>
      </c>
      <c r="O67" s="101"/>
      <c r="P67" s="99">
        <v>3904999.9999999995</v>
      </c>
      <c r="Q67" s="99">
        <v>3905000.0399999991</v>
      </c>
      <c r="R67" s="213" t="str">
        <f t="shared" si="3"/>
        <v>227</v>
      </c>
      <c r="T67" s="118"/>
      <c r="U67" s="118"/>
      <c r="V67" s="214"/>
    </row>
    <row r="68" spans="5:22" ht="12.65" customHeight="1" x14ac:dyDescent="0.35">
      <c r="E68" s="76" t="str">
        <f t="shared" si="2"/>
        <v>227208</v>
      </c>
      <c r="G68" s="90">
        <v>2</v>
      </c>
      <c r="H68" s="91"/>
      <c r="I68" s="478" t="s">
        <v>188</v>
      </c>
      <c r="J68" s="479"/>
      <c r="K68" s="480"/>
      <c r="L68" s="95" t="s">
        <v>132</v>
      </c>
      <c r="M68" s="96" t="s">
        <v>133</v>
      </c>
      <c r="N68" s="97" t="s">
        <v>234</v>
      </c>
      <c r="O68" s="101"/>
      <c r="P68" s="99">
        <v>3674100</v>
      </c>
      <c r="Q68" s="99">
        <v>3264100</v>
      </c>
      <c r="R68" s="213" t="str">
        <f t="shared" si="3"/>
        <v>227</v>
      </c>
      <c r="T68" s="118"/>
      <c r="U68" s="118"/>
      <c r="V68" s="214"/>
    </row>
    <row r="69" spans="5:22" ht="12.65" customHeight="1" x14ac:dyDescent="0.35">
      <c r="E69" s="76" t="str">
        <f t="shared" si="2"/>
        <v>228101</v>
      </c>
      <c r="G69" s="90">
        <v>2</v>
      </c>
      <c r="H69" s="91"/>
      <c r="I69" s="478" t="s">
        <v>190</v>
      </c>
      <c r="J69" s="479"/>
      <c r="K69" s="480"/>
      <c r="L69" s="95" t="s">
        <v>127</v>
      </c>
      <c r="M69" s="96" t="s">
        <v>128</v>
      </c>
      <c r="N69" s="97" t="s">
        <v>235</v>
      </c>
      <c r="O69" s="98"/>
      <c r="P69" s="99">
        <v>6000000</v>
      </c>
      <c r="Q69" s="99">
        <v>9100000</v>
      </c>
      <c r="R69" s="213" t="str">
        <f t="shared" si="3"/>
        <v>228</v>
      </c>
      <c r="T69" s="118"/>
      <c r="U69" s="118"/>
      <c r="V69" s="214"/>
    </row>
    <row r="70" spans="5:22" ht="12.65" customHeight="1" x14ac:dyDescent="0.35">
      <c r="E70" s="76" t="str">
        <f t="shared" si="2"/>
        <v>228201</v>
      </c>
      <c r="G70" s="90">
        <v>2</v>
      </c>
      <c r="H70" s="91"/>
      <c r="I70" s="478" t="s">
        <v>190</v>
      </c>
      <c r="J70" s="479"/>
      <c r="K70" s="480"/>
      <c r="L70" s="95">
        <v>2</v>
      </c>
      <c r="M70" s="96" t="s">
        <v>128</v>
      </c>
      <c r="N70" s="97" t="s">
        <v>453</v>
      </c>
      <c r="O70" s="98"/>
      <c r="P70" s="99">
        <v>0</v>
      </c>
      <c r="Q70" s="99">
        <v>500000</v>
      </c>
      <c r="R70" s="213" t="str">
        <f t="shared" si="3"/>
        <v>228</v>
      </c>
      <c r="T70" s="118"/>
      <c r="U70" s="118"/>
      <c r="V70" s="214"/>
    </row>
    <row r="71" spans="5:22" ht="12.65" customHeight="1" x14ac:dyDescent="0.35">
      <c r="E71" s="76" t="str">
        <f t="shared" si="2"/>
        <v>228301</v>
      </c>
      <c r="G71" s="90">
        <v>2</v>
      </c>
      <c r="H71" s="91"/>
      <c r="I71" s="478" t="s">
        <v>190</v>
      </c>
      <c r="J71" s="479"/>
      <c r="K71" s="480"/>
      <c r="L71" s="95" t="s">
        <v>175</v>
      </c>
      <c r="M71" s="96" t="s">
        <v>128</v>
      </c>
      <c r="N71" s="97" t="s">
        <v>221</v>
      </c>
      <c r="O71" s="101"/>
      <c r="P71" s="99">
        <v>3564000</v>
      </c>
      <c r="Q71" s="99">
        <v>3633757.48</v>
      </c>
      <c r="R71" s="213" t="str">
        <f t="shared" si="3"/>
        <v>228</v>
      </c>
      <c r="T71" s="118"/>
      <c r="U71" s="118"/>
      <c r="V71" s="214"/>
    </row>
    <row r="72" spans="5:22" ht="12.65" customHeight="1" x14ac:dyDescent="0.35">
      <c r="E72" s="76" t="str">
        <f t="shared" si="2"/>
        <v>228401</v>
      </c>
      <c r="G72" s="90">
        <v>2</v>
      </c>
      <c r="H72" s="91"/>
      <c r="I72" s="478" t="s">
        <v>190</v>
      </c>
      <c r="J72" s="479"/>
      <c r="K72" s="480"/>
      <c r="L72" s="95" t="s">
        <v>136</v>
      </c>
      <c r="M72" s="96" t="s">
        <v>128</v>
      </c>
      <c r="N72" s="97" t="s">
        <v>237</v>
      </c>
      <c r="O72" s="101"/>
      <c r="P72" s="99">
        <v>1268400</v>
      </c>
      <c r="Q72" s="99">
        <v>1268400</v>
      </c>
      <c r="R72" s="213" t="str">
        <f t="shared" si="3"/>
        <v>228</v>
      </c>
      <c r="T72" s="118"/>
      <c r="U72" s="118"/>
      <c r="V72" s="214"/>
    </row>
    <row r="73" spans="5:22" ht="12.65" customHeight="1" x14ac:dyDescent="0.35">
      <c r="E73" s="76" t="str">
        <f t="shared" si="2"/>
        <v>228501</v>
      </c>
      <c r="G73" s="90">
        <v>2</v>
      </c>
      <c r="H73" s="91"/>
      <c r="I73" s="478" t="s">
        <v>190</v>
      </c>
      <c r="J73" s="479"/>
      <c r="K73" s="480"/>
      <c r="L73" s="95" t="s">
        <v>139</v>
      </c>
      <c r="M73" s="96" t="s">
        <v>128</v>
      </c>
      <c r="N73" s="97" t="s">
        <v>239</v>
      </c>
      <c r="O73" s="101"/>
      <c r="P73" s="99">
        <v>800000.00039999979</v>
      </c>
      <c r="Q73" s="99">
        <v>800000.04</v>
      </c>
      <c r="R73" s="213" t="str">
        <f t="shared" si="3"/>
        <v>228</v>
      </c>
      <c r="T73" s="118"/>
      <c r="U73" s="118"/>
      <c r="V73" s="214"/>
    </row>
    <row r="74" spans="5:22" ht="12.65" customHeight="1" x14ac:dyDescent="0.35">
      <c r="E74" s="76" t="str">
        <f t="shared" si="2"/>
        <v>228503</v>
      </c>
      <c r="G74" s="90">
        <v>2</v>
      </c>
      <c r="H74" s="91"/>
      <c r="I74" s="478" t="s">
        <v>190</v>
      </c>
      <c r="J74" s="479"/>
      <c r="K74" s="480"/>
      <c r="L74" s="95" t="s">
        <v>139</v>
      </c>
      <c r="M74" s="96" t="s">
        <v>140</v>
      </c>
      <c r="N74" s="97" t="s">
        <v>240</v>
      </c>
      <c r="O74" s="101"/>
      <c r="P74" s="99">
        <v>10930895.82</v>
      </c>
      <c r="Q74" s="99">
        <v>7680396.2500000009</v>
      </c>
      <c r="R74" s="213" t="str">
        <f t="shared" si="3"/>
        <v>228</v>
      </c>
      <c r="T74" s="118"/>
      <c r="U74" s="118"/>
      <c r="V74" s="214"/>
    </row>
    <row r="75" spans="5:22" ht="12.65" customHeight="1" x14ac:dyDescent="0.35">
      <c r="E75" s="76" t="str">
        <f t="shared" si="2"/>
        <v>228601</v>
      </c>
      <c r="G75" s="90">
        <v>2</v>
      </c>
      <c r="H75" s="91"/>
      <c r="I75" s="478" t="s">
        <v>190</v>
      </c>
      <c r="J75" s="479"/>
      <c r="K75" s="480"/>
      <c r="L75" s="95" t="s">
        <v>146</v>
      </c>
      <c r="M75" s="96" t="s">
        <v>128</v>
      </c>
      <c r="N75" s="97" t="s">
        <v>241</v>
      </c>
      <c r="O75" s="101"/>
      <c r="P75" s="99">
        <v>27175000</v>
      </c>
      <c r="Q75" s="99">
        <v>28236711</v>
      </c>
      <c r="R75" s="213" t="str">
        <f t="shared" si="3"/>
        <v>228</v>
      </c>
      <c r="T75" s="118"/>
      <c r="U75" s="118"/>
      <c r="V75" s="214"/>
    </row>
    <row r="76" spans="5:22" ht="12.65" customHeight="1" x14ac:dyDescent="0.35">
      <c r="E76" s="76" t="str">
        <f t="shared" si="2"/>
        <v>228604</v>
      </c>
      <c r="G76" s="90">
        <v>2</v>
      </c>
      <c r="H76" s="91"/>
      <c r="I76" s="478" t="s">
        <v>190</v>
      </c>
      <c r="J76" s="479"/>
      <c r="K76" s="480"/>
      <c r="L76" s="95" t="s">
        <v>146</v>
      </c>
      <c r="M76" s="96" t="s">
        <v>142</v>
      </c>
      <c r="N76" s="97" t="s">
        <v>242</v>
      </c>
      <c r="O76" s="101"/>
      <c r="P76" s="99">
        <v>75000</v>
      </c>
      <c r="Q76" s="99">
        <v>120000</v>
      </c>
      <c r="R76" s="213" t="str">
        <f t="shared" si="3"/>
        <v>228</v>
      </c>
      <c r="T76" s="118"/>
      <c r="U76" s="118"/>
      <c r="V76" s="214"/>
    </row>
    <row r="77" spans="5:22" ht="12.65" customHeight="1" x14ac:dyDescent="0.35">
      <c r="E77" s="76" t="str">
        <f t="shared" si="2"/>
        <v>228701</v>
      </c>
      <c r="G77" s="90">
        <v>2</v>
      </c>
      <c r="H77" s="91"/>
      <c r="I77" s="478" t="s">
        <v>190</v>
      </c>
      <c r="J77" s="479"/>
      <c r="K77" s="480"/>
      <c r="L77" s="95" t="s">
        <v>188</v>
      </c>
      <c r="M77" s="96" t="s">
        <v>128</v>
      </c>
      <c r="N77" s="97" t="s">
        <v>243</v>
      </c>
      <c r="O77" s="101"/>
      <c r="P77" s="99">
        <v>2835000</v>
      </c>
      <c r="Q77" s="99">
        <v>12801161.25</v>
      </c>
      <c r="R77" s="213" t="str">
        <f t="shared" si="3"/>
        <v>228</v>
      </c>
      <c r="T77" s="118"/>
      <c r="U77" s="118"/>
      <c r="V77" s="214"/>
    </row>
    <row r="78" spans="5:22" ht="12.65" customHeight="1" x14ac:dyDescent="0.35">
      <c r="E78" s="76" t="str">
        <f t="shared" si="2"/>
        <v>228702</v>
      </c>
      <c r="G78" s="90">
        <v>2</v>
      </c>
      <c r="H78" s="91"/>
      <c r="I78" s="478" t="s">
        <v>190</v>
      </c>
      <c r="J78" s="479"/>
      <c r="K78" s="480"/>
      <c r="L78" s="95" t="s">
        <v>188</v>
      </c>
      <c r="M78" s="96" t="s">
        <v>217</v>
      </c>
      <c r="N78" s="97" t="s">
        <v>244</v>
      </c>
      <c r="O78" s="101"/>
      <c r="P78" s="99">
        <v>33000000</v>
      </c>
      <c r="Q78" s="99">
        <v>31302479.399999999</v>
      </c>
      <c r="R78" s="213" t="str">
        <f t="shared" si="3"/>
        <v>228</v>
      </c>
      <c r="T78" s="118"/>
      <c r="U78" s="118"/>
      <c r="V78" s="214"/>
    </row>
    <row r="79" spans="5:22" ht="12.65" customHeight="1" x14ac:dyDescent="0.35">
      <c r="E79" s="76" t="str">
        <f t="shared" si="2"/>
        <v>228703</v>
      </c>
      <c r="G79" s="90">
        <v>2</v>
      </c>
      <c r="H79" s="91"/>
      <c r="I79" s="478" t="s">
        <v>190</v>
      </c>
      <c r="J79" s="479"/>
      <c r="K79" s="480"/>
      <c r="L79" s="95" t="s">
        <v>188</v>
      </c>
      <c r="M79" s="96" t="s">
        <v>140</v>
      </c>
      <c r="N79" s="97" t="s">
        <v>245</v>
      </c>
      <c r="O79" s="101"/>
      <c r="P79" s="99">
        <v>5000000</v>
      </c>
      <c r="Q79" s="99">
        <v>5658965</v>
      </c>
      <c r="R79" s="213" t="str">
        <f t="shared" si="3"/>
        <v>228</v>
      </c>
      <c r="T79" s="118"/>
      <c r="U79" s="118"/>
      <c r="V79" s="214"/>
    </row>
    <row r="80" spans="5:22" ht="12.65" customHeight="1" x14ac:dyDescent="0.35">
      <c r="E80" s="76" t="str">
        <f t="shared" si="2"/>
        <v>228704</v>
      </c>
      <c r="G80" s="90">
        <v>2</v>
      </c>
      <c r="H80" s="91"/>
      <c r="I80" s="478" t="s">
        <v>190</v>
      </c>
      <c r="J80" s="479"/>
      <c r="K80" s="480"/>
      <c r="L80" s="95" t="s">
        <v>188</v>
      </c>
      <c r="M80" s="96" t="s">
        <v>142</v>
      </c>
      <c r="N80" s="97" t="s">
        <v>246</v>
      </c>
      <c r="O80" s="101"/>
      <c r="P80" s="99">
        <v>14344999.998999998</v>
      </c>
      <c r="Q80" s="99">
        <v>3744999.9800000004</v>
      </c>
      <c r="R80" s="213" t="str">
        <f t="shared" si="3"/>
        <v>228</v>
      </c>
      <c r="T80" s="118"/>
      <c r="U80" s="118"/>
      <c r="V80" s="214"/>
    </row>
    <row r="81" spans="5:23" ht="12.65" customHeight="1" x14ac:dyDescent="0.35">
      <c r="E81" s="76" t="str">
        <f t="shared" si="2"/>
        <v>228705</v>
      </c>
      <c r="G81" s="90">
        <v>2</v>
      </c>
      <c r="H81" s="91"/>
      <c r="I81" s="478" t="s">
        <v>190</v>
      </c>
      <c r="J81" s="479"/>
      <c r="K81" s="480"/>
      <c r="L81" s="95" t="s">
        <v>188</v>
      </c>
      <c r="M81" s="96" t="s">
        <v>247</v>
      </c>
      <c r="N81" s="97" t="s">
        <v>248</v>
      </c>
      <c r="O81" s="101"/>
      <c r="P81" s="99">
        <v>121284859.78200004</v>
      </c>
      <c r="Q81" s="99">
        <v>113939163.76333958</v>
      </c>
      <c r="R81" s="213" t="str">
        <f t="shared" si="3"/>
        <v>228</v>
      </c>
      <c r="T81" s="118"/>
      <c r="U81" s="118"/>
      <c r="V81" s="214"/>
    </row>
    <row r="82" spans="5:23" ht="12.65" customHeight="1" x14ac:dyDescent="0.35">
      <c r="E82" s="76" t="str">
        <f t="shared" si="2"/>
        <v>228706</v>
      </c>
      <c r="G82" s="90">
        <v>2</v>
      </c>
      <c r="H82" s="91"/>
      <c r="I82" s="478" t="s">
        <v>190</v>
      </c>
      <c r="J82" s="479"/>
      <c r="K82" s="480"/>
      <c r="L82" s="95" t="s">
        <v>188</v>
      </c>
      <c r="M82" s="96" t="s">
        <v>155</v>
      </c>
      <c r="N82" s="97" t="s">
        <v>249</v>
      </c>
      <c r="O82" s="101"/>
      <c r="P82" s="99">
        <v>104098468.81000002</v>
      </c>
      <c r="Q82" s="99">
        <v>82889675.815641701</v>
      </c>
      <c r="R82" s="213" t="str">
        <f t="shared" si="3"/>
        <v>228</v>
      </c>
      <c r="T82" s="118"/>
      <c r="U82" s="118"/>
      <c r="V82" s="214"/>
    </row>
    <row r="83" spans="5:23" ht="12.65" customHeight="1" x14ac:dyDescent="0.35">
      <c r="E83" s="76" t="str">
        <f t="shared" si="2"/>
        <v>229101</v>
      </c>
      <c r="G83" s="90">
        <v>2</v>
      </c>
      <c r="H83" s="91"/>
      <c r="I83" s="478" t="s">
        <v>212</v>
      </c>
      <c r="J83" s="479"/>
      <c r="K83" s="480"/>
      <c r="L83" s="95" t="s">
        <v>127</v>
      </c>
      <c r="M83" s="96" t="s">
        <v>128</v>
      </c>
      <c r="N83" s="124" t="s">
        <v>250</v>
      </c>
      <c r="O83" s="101"/>
      <c r="P83" s="99">
        <v>7801870.8599799983</v>
      </c>
      <c r="Q83" s="99">
        <v>7628552.4200000018</v>
      </c>
      <c r="R83" s="213" t="str">
        <f t="shared" si="3"/>
        <v>229</v>
      </c>
      <c r="T83" s="118"/>
      <c r="U83" s="118"/>
      <c r="V83" s="214"/>
    </row>
    <row r="84" spans="5:23" ht="12.65" customHeight="1" x14ac:dyDescent="0.35">
      <c r="E84" s="76" t="str">
        <f t="shared" si="2"/>
        <v>229201</v>
      </c>
      <c r="G84" s="90">
        <v>2</v>
      </c>
      <c r="H84" s="91"/>
      <c r="I84" s="478" t="s">
        <v>212</v>
      </c>
      <c r="J84" s="479"/>
      <c r="K84" s="480"/>
      <c r="L84" s="95" t="s">
        <v>132</v>
      </c>
      <c r="M84" s="96" t="s">
        <v>128</v>
      </c>
      <c r="N84" s="97" t="s">
        <v>251</v>
      </c>
      <c r="O84" s="101"/>
      <c r="P84" s="99">
        <v>30000</v>
      </c>
      <c r="Q84" s="99">
        <v>30000</v>
      </c>
      <c r="R84" s="213" t="str">
        <f t="shared" si="3"/>
        <v>229</v>
      </c>
      <c r="T84" s="118"/>
      <c r="U84" s="118"/>
      <c r="V84" s="214"/>
    </row>
    <row r="85" spans="5:23" ht="12.65" customHeight="1" x14ac:dyDescent="0.35">
      <c r="E85" s="76" t="str">
        <f t="shared" si="2"/>
        <v>229203</v>
      </c>
      <c r="G85" s="90">
        <v>2</v>
      </c>
      <c r="H85" s="91"/>
      <c r="I85" s="478" t="s">
        <v>212</v>
      </c>
      <c r="J85" s="479"/>
      <c r="K85" s="480"/>
      <c r="L85" s="95" t="s">
        <v>132</v>
      </c>
      <c r="M85" s="96" t="s">
        <v>140</v>
      </c>
      <c r="N85" s="97" t="s">
        <v>254</v>
      </c>
      <c r="O85" s="101"/>
      <c r="P85" s="99">
        <v>8197000</v>
      </c>
      <c r="Q85" s="99">
        <v>7878893</v>
      </c>
      <c r="R85" s="213" t="str">
        <f t="shared" si="3"/>
        <v>229</v>
      </c>
      <c r="T85" s="118"/>
      <c r="U85" s="118"/>
      <c r="V85" s="214"/>
    </row>
    <row r="86" spans="5:23" ht="5.15" customHeight="1" thickBot="1" x14ac:dyDescent="0.4">
      <c r="G86" s="103"/>
      <c r="H86" s="104"/>
      <c r="I86" s="105"/>
      <c r="J86" s="106"/>
      <c r="K86" s="107"/>
      <c r="L86" s="108"/>
      <c r="M86" s="125"/>
      <c r="N86" s="97"/>
      <c r="O86" s="101"/>
      <c r="P86" s="126"/>
      <c r="Q86" s="126"/>
      <c r="T86" s="118"/>
      <c r="U86" s="118"/>
      <c r="V86" s="214"/>
    </row>
    <row r="87" spans="5:23" ht="13.5" thickBot="1" x14ac:dyDescent="0.4">
      <c r="G87" s="112"/>
      <c r="H87" s="113"/>
      <c r="I87" s="113"/>
      <c r="J87" s="113"/>
      <c r="K87" s="113"/>
      <c r="L87" s="113"/>
      <c r="M87" s="114"/>
      <c r="N87" s="115" t="s">
        <v>255</v>
      </c>
      <c r="O87" s="116"/>
      <c r="P87" s="117">
        <f>SUM(P41:P85)</f>
        <v>748884060.33210075</v>
      </c>
      <c r="Q87" s="117">
        <f>SUM(Q41:Q85)</f>
        <v>736334060.31398118</v>
      </c>
      <c r="R87" s="118"/>
      <c r="S87" s="100"/>
      <c r="T87" s="118"/>
      <c r="U87" s="133"/>
      <c r="V87" s="214"/>
      <c r="W87" s="127"/>
    </row>
    <row r="88" spans="5:23" ht="13" x14ac:dyDescent="0.35">
      <c r="G88" s="80"/>
      <c r="H88" s="81"/>
      <c r="I88" s="82"/>
      <c r="J88" s="83"/>
      <c r="K88" s="84"/>
      <c r="L88" s="128"/>
      <c r="M88" s="119"/>
      <c r="N88" s="129" t="s">
        <v>257</v>
      </c>
      <c r="O88" s="101"/>
      <c r="P88" s="126"/>
      <c r="Q88" s="126"/>
      <c r="T88" s="118"/>
      <c r="U88" s="118"/>
      <c r="V88" s="214"/>
    </row>
    <row r="89" spans="5:23" ht="12.65" customHeight="1" x14ac:dyDescent="0.35">
      <c r="E89" s="76" t="str">
        <f t="shared" ref="E89:E129" si="4">2&amp;G89&amp;I89&amp;L89&amp;M89</f>
        <v>231101</v>
      </c>
      <c r="G89" s="90">
        <v>3</v>
      </c>
      <c r="H89" s="91"/>
      <c r="I89" s="478" t="s">
        <v>127</v>
      </c>
      <c r="J89" s="479"/>
      <c r="K89" s="480"/>
      <c r="L89" s="95" t="s">
        <v>127</v>
      </c>
      <c r="M89" s="96" t="s">
        <v>128</v>
      </c>
      <c r="N89" s="97" t="s">
        <v>259</v>
      </c>
      <c r="O89" s="101"/>
      <c r="P89" s="99">
        <v>19934600</v>
      </c>
      <c r="Q89" s="99">
        <v>19934600.000000004</v>
      </c>
      <c r="R89" s="213" t="str">
        <f t="shared" ref="R89:R129" si="5">LEFT(E89,3)</f>
        <v>231</v>
      </c>
      <c r="T89" s="118"/>
      <c r="U89" s="118"/>
      <c r="V89" s="214"/>
    </row>
    <row r="90" spans="5:23" ht="12.65" customHeight="1" x14ac:dyDescent="0.35">
      <c r="E90" s="76" t="str">
        <f t="shared" si="4"/>
        <v>231302</v>
      </c>
      <c r="G90" s="90">
        <v>3</v>
      </c>
      <c r="H90" s="91"/>
      <c r="I90" s="478" t="s">
        <v>127</v>
      </c>
      <c r="J90" s="479"/>
      <c r="K90" s="480"/>
      <c r="L90" s="95" t="s">
        <v>175</v>
      </c>
      <c r="M90" s="96" t="s">
        <v>217</v>
      </c>
      <c r="N90" s="97" t="s">
        <v>261</v>
      </c>
      <c r="O90" s="101"/>
      <c r="P90" s="99">
        <v>3850</v>
      </c>
      <c r="Q90" s="99">
        <v>3850</v>
      </c>
      <c r="R90" s="213" t="str">
        <f t="shared" si="5"/>
        <v>231</v>
      </c>
      <c r="T90" s="118"/>
      <c r="U90" s="118"/>
      <c r="V90" s="214"/>
    </row>
    <row r="91" spans="5:23" ht="12.65" customHeight="1" x14ac:dyDescent="0.35">
      <c r="E91" s="76" t="str">
        <f t="shared" si="4"/>
        <v>231303</v>
      </c>
      <c r="G91" s="90">
        <v>3</v>
      </c>
      <c r="H91" s="91"/>
      <c r="I91" s="478" t="s">
        <v>127</v>
      </c>
      <c r="J91" s="479"/>
      <c r="K91" s="480"/>
      <c r="L91" s="95" t="s">
        <v>175</v>
      </c>
      <c r="M91" s="96" t="s">
        <v>140</v>
      </c>
      <c r="N91" s="97" t="s">
        <v>263</v>
      </c>
      <c r="O91" s="101"/>
      <c r="P91" s="99">
        <v>265500</v>
      </c>
      <c r="Q91" s="99">
        <v>928099.4</v>
      </c>
      <c r="R91" s="213" t="str">
        <f t="shared" si="5"/>
        <v>231</v>
      </c>
      <c r="T91" s="118"/>
      <c r="U91" s="118"/>
      <c r="V91" s="214"/>
    </row>
    <row r="92" spans="5:23" ht="12.65" customHeight="1" x14ac:dyDescent="0.35">
      <c r="E92" s="76" t="str">
        <f t="shared" si="4"/>
        <v>231401</v>
      </c>
      <c r="G92" s="90">
        <v>3</v>
      </c>
      <c r="H92" s="91"/>
      <c r="I92" s="478" t="s">
        <v>127</v>
      </c>
      <c r="J92" s="479"/>
      <c r="K92" s="480"/>
      <c r="L92" s="95" t="s">
        <v>136</v>
      </c>
      <c r="M92" s="96" t="s">
        <v>128</v>
      </c>
      <c r="N92" s="97" t="s">
        <v>265</v>
      </c>
      <c r="O92" s="101"/>
      <c r="P92" s="99">
        <v>4510</v>
      </c>
      <c r="Q92" s="99">
        <v>550</v>
      </c>
      <c r="R92" s="213" t="str">
        <f t="shared" si="5"/>
        <v>231</v>
      </c>
      <c r="T92" s="118"/>
      <c r="U92" s="118"/>
      <c r="V92" s="214"/>
    </row>
    <row r="93" spans="5:23" ht="12.65" customHeight="1" x14ac:dyDescent="0.35">
      <c r="E93" s="76" t="str">
        <f t="shared" si="4"/>
        <v>232101</v>
      </c>
      <c r="G93" s="90">
        <v>3</v>
      </c>
      <c r="H93" s="91"/>
      <c r="I93" s="478" t="s">
        <v>132</v>
      </c>
      <c r="J93" s="479"/>
      <c r="K93" s="480"/>
      <c r="L93" s="95">
        <v>1</v>
      </c>
      <c r="M93" s="96" t="s">
        <v>128</v>
      </c>
      <c r="N93" s="97" t="s">
        <v>454</v>
      </c>
      <c r="O93" s="101"/>
      <c r="P93" s="99">
        <v>0</v>
      </c>
      <c r="Q93" s="99">
        <v>4800</v>
      </c>
      <c r="R93" s="213" t="str">
        <f t="shared" si="5"/>
        <v>232</v>
      </c>
      <c r="T93" s="118"/>
      <c r="U93" s="118"/>
      <c r="V93" s="214"/>
    </row>
    <row r="94" spans="5:23" ht="12.65" customHeight="1" x14ac:dyDescent="0.35">
      <c r="E94" s="76" t="str">
        <f t="shared" si="4"/>
        <v>232201</v>
      </c>
      <c r="G94" s="90">
        <v>3</v>
      </c>
      <c r="H94" s="91"/>
      <c r="I94" s="478" t="s">
        <v>132</v>
      </c>
      <c r="J94" s="479"/>
      <c r="K94" s="480"/>
      <c r="L94" s="95" t="s">
        <v>132</v>
      </c>
      <c r="M94" s="96" t="s">
        <v>128</v>
      </c>
      <c r="N94" s="97" t="s">
        <v>267</v>
      </c>
      <c r="O94" s="101"/>
      <c r="P94" s="99">
        <v>195499.99999899999</v>
      </c>
      <c r="Q94" s="99">
        <v>1146260</v>
      </c>
      <c r="R94" s="213" t="str">
        <f t="shared" si="5"/>
        <v>232</v>
      </c>
      <c r="T94" s="118"/>
      <c r="U94" s="118"/>
      <c r="V94" s="214"/>
    </row>
    <row r="95" spans="5:23" ht="12.65" customHeight="1" x14ac:dyDescent="0.35">
      <c r="E95" s="76" t="str">
        <f t="shared" si="4"/>
        <v>232301</v>
      </c>
      <c r="G95" s="90">
        <v>3</v>
      </c>
      <c r="H95" s="91"/>
      <c r="I95" s="478" t="s">
        <v>132</v>
      </c>
      <c r="J95" s="479"/>
      <c r="K95" s="480"/>
      <c r="L95" s="95" t="s">
        <v>175</v>
      </c>
      <c r="M95" s="96" t="s">
        <v>128</v>
      </c>
      <c r="N95" s="97" t="s">
        <v>269</v>
      </c>
      <c r="O95" s="101"/>
      <c r="P95" s="99">
        <v>4996317.4999799998</v>
      </c>
      <c r="Q95" s="99">
        <v>2574908.96</v>
      </c>
      <c r="R95" s="213" t="str">
        <f t="shared" si="5"/>
        <v>232</v>
      </c>
      <c r="S95" s="100"/>
    </row>
    <row r="96" spans="5:23" ht="12.65" customHeight="1" x14ac:dyDescent="0.35">
      <c r="E96" s="76" t="str">
        <f t="shared" si="4"/>
        <v>232401</v>
      </c>
      <c r="G96" s="90">
        <v>3</v>
      </c>
      <c r="H96" s="91"/>
      <c r="I96" s="478" t="s">
        <v>132</v>
      </c>
      <c r="J96" s="479"/>
      <c r="K96" s="480"/>
      <c r="L96" s="95" t="s">
        <v>136</v>
      </c>
      <c r="M96" s="96" t="s">
        <v>128</v>
      </c>
      <c r="N96" s="97" t="s">
        <v>266</v>
      </c>
      <c r="O96" s="101"/>
      <c r="P96" s="99">
        <v>0</v>
      </c>
      <c r="Q96" s="99">
        <v>224618.75</v>
      </c>
      <c r="R96" s="213" t="str">
        <f t="shared" si="5"/>
        <v>232</v>
      </c>
      <c r="S96" s="100"/>
    </row>
    <row r="97" spans="5:19" ht="12.65" customHeight="1" x14ac:dyDescent="0.35">
      <c r="E97" s="76" t="str">
        <f t="shared" si="4"/>
        <v>233101</v>
      </c>
      <c r="G97" s="90">
        <v>3</v>
      </c>
      <c r="H97" s="91"/>
      <c r="I97" s="478" t="s">
        <v>175</v>
      </c>
      <c r="J97" s="479"/>
      <c r="K97" s="480"/>
      <c r="L97" s="95" t="s">
        <v>127</v>
      </c>
      <c r="M97" s="96" t="s">
        <v>128</v>
      </c>
      <c r="N97" s="97" t="s">
        <v>271</v>
      </c>
      <c r="O97" s="101"/>
      <c r="P97" s="99">
        <v>608725</v>
      </c>
      <c r="Q97" s="99">
        <v>608725</v>
      </c>
      <c r="R97" s="213" t="str">
        <f t="shared" si="5"/>
        <v>233</v>
      </c>
      <c r="S97" s="100"/>
    </row>
    <row r="98" spans="5:19" ht="12.65" customHeight="1" x14ac:dyDescent="0.35">
      <c r="E98" s="76" t="str">
        <f t="shared" si="4"/>
        <v>233201</v>
      </c>
      <c r="G98" s="90">
        <v>3</v>
      </c>
      <c r="H98" s="91"/>
      <c r="I98" s="478" t="s">
        <v>175</v>
      </c>
      <c r="J98" s="479"/>
      <c r="K98" s="480"/>
      <c r="L98" s="95" t="s">
        <v>132</v>
      </c>
      <c r="M98" s="96" t="s">
        <v>128</v>
      </c>
      <c r="N98" s="97" t="s">
        <v>273</v>
      </c>
      <c r="O98" s="101"/>
      <c r="P98" s="99">
        <v>1810500</v>
      </c>
      <c r="Q98" s="99">
        <v>1999300</v>
      </c>
      <c r="R98" s="213" t="str">
        <f t="shared" si="5"/>
        <v>233</v>
      </c>
      <c r="S98" s="100"/>
    </row>
    <row r="99" spans="5:19" ht="12.65" customHeight="1" x14ac:dyDescent="0.35">
      <c r="E99" s="76" t="str">
        <f t="shared" si="4"/>
        <v>233301</v>
      </c>
      <c r="G99" s="90">
        <v>3</v>
      </c>
      <c r="H99" s="91"/>
      <c r="I99" s="478" t="s">
        <v>175</v>
      </c>
      <c r="J99" s="479"/>
      <c r="K99" s="480"/>
      <c r="L99" s="95" t="s">
        <v>175</v>
      </c>
      <c r="M99" s="96" t="s">
        <v>128</v>
      </c>
      <c r="N99" s="97" t="s">
        <v>275</v>
      </c>
      <c r="O99" s="101"/>
      <c r="P99" s="99">
        <v>247500</v>
      </c>
      <c r="Q99" s="99">
        <v>493667.1</v>
      </c>
      <c r="R99" s="213" t="str">
        <f t="shared" si="5"/>
        <v>233</v>
      </c>
      <c r="S99" s="100"/>
    </row>
    <row r="100" spans="5:19" ht="12.65" customHeight="1" x14ac:dyDescent="0.35">
      <c r="E100" s="76" t="str">
        <f t="shared" si="4"/>
        <v>233401</v>
      </c>
      <c r="G100" s="90">
        <v>3</v>
      </c>
      <c r="H100" s="91"/>
      <c r="I100" s="478" t="s">
        <v>175</v>
      </c>
      <c r="J100" s="479"/>
      <c r="K100" s="480"/>
      <c r="L100" s="95" t="s">
        <v>136</v>
      </c>
      <c r="M100" s="96" t="s">
        <v>128</v>
      </c>
      <c r="N100" s="97" t="s">
        <v>272</v>
      </c>
      <c r="O100" s="101"/>
      <c r="P100" s="99">
        <v>0</v>
      </c>
      <c r="Q100" s="99">
        <v>435000</v>
      </c>
      <c r="R100" s="213" t="str">
        <f t="shared" si="5"/>
        <v>233</v>
      </c>
      <c r="S100" s="100"/>
    </row>
    <row r="101" spans="5:19" ht="12.65" customHeight="1" x14ac:dyDescent="0.35">
      <c r="E101" s="76" t="str">
        <f t="shared" si="4"/>
        <v>233501</v>
      </c>
      <c r="G101" s="90">
        <v>3</v>
      </c>
      <c r="H101" s="91"/>
      <c r="I101" s="478" t="s">
        <v>175</v>
      </c>
      <c r="J101" s="479"/>
      <c r="K101" s="480"/>
      <c r="L101" s="95" t="s">
        <v>139</v>
      </c>
      <c r="M101" s="96" t="s">
        <v>128</v>
      </c>
      <c r="N101" s="97" t="s">
        <v>277</v>
      </c>
      <c r="O101" s="101"/>
      <c r="P101" s="99">
        <v>60000</v>
      </c>
      <c r="Q101" s="99">
        <v>241680</v>
      </c>
      <c r="R101" s="213" t="str">
        <f t="shared" si="5"/>
        <v>233</v>
      </c>
      <c r="S101" s="100"/>
    </row>
    <row r="102" spans="5:19" ht="12.65" customHeight="1" x14ac:dyDescent="0.35">
      <c r="E102" s="76" t="str">
        <f t="shared" si="4"/>
        <v>234101</v>
      </c>
      <c r="G102" s="90">
        <v>3</v>
      </c>
      <c r="H102" s="91"/>
      <c r="I102" s="478" t="s">
        <v>136</v>
      </c>
      <c r="J102" s="479"/>
      <c r="K102" s="480"/>
      <c r="L102" s="95" t="s">
        <v>127</v>
      </c>
      <c r="M102" s="96" t="s">
        <v>128</v>
      </c>
      <c r="N102" s="97" t="s">
        <v>279</v>
      </c>
      <c r="O102" s="101"/>
      <c r="P102" s="99">
        <v>225635</v>
      </c>
      <c r="Q102" s="99">
        <v>207359.15</v>
      </c>
      <c r="R102" s="213" t="str">
        <f t="shared" si="5"/>
        <v>234</v>
      </c>
      <c r="S102" s="100"/>
    </row>
    <row r="103" spans="5:19" ht="12.65" customHeight="1" x14ac:dyDescent="0.35">
      <c r="E103" s="76" t="str">
        <f t="shared" si="4"/>
        <v>235301</v>
      </c>
      <c r="G103" s="90">
        <v>3</v>
      </c>
      <c r="H103" s="91"/>
      <c r="I103" s="478" t="s">
        <v>139</v>
      </c>
      <c r="J103" s="479"/>
      <c r="K103" s="480"/>
      <c r="L103" s="95" t="s">
        <v>175</v>
      </c>
      <c r="M103" s="96" t="s">
        <v>128</v>
      </c>
      <c r="N103" s="97" t="s">
        <v>281</v>
      </c>
      <c r="O103" s="101"/>
      <c r="P103" s="99">
        <v>205000</v>
      </c>
      <c r="Q103" s="99">
        <v>205000</v>
      </c>
      <c r="R103" s="213" t="str">
        <f t="shared" si="5"/>
        <v>235</v>
      </c>
      <c r="S103" s="100"/>
    </row>
    <row r="104" spans="5:19" ht="12.65" customHeight="1" x14ac:dyDescent="0.35">
      <c r="E104" s="76" t="str">
        <f t="shared" si="4"/>
        <v>235501</v>
      </c>
      <c r="G104" s="90">
        <v>3</v>
      </c>
      <c r="H104" s="91"/>
      <c r="I104" s="478" t="s">
        <v>139</v>
      </c>
      <c r="J104" s="479"/>
      <c r="K104" s="480"/>
      <c r="L104" s="95" t="s">
        <v>139</v>
      </c>
      <c r="M104" s="96" t="s">
        <v>128</v>
      </c>
      <c r="N104" s="97" t="s">
        <v>284</v>
      </c>
      <c r="O104" s="101"/>
      <c r="P104" s="99">
        <v>2760</v>
      </c>
      <c r="Q104" s="99">
        <v>19660</v>
      </c>
      <c r="R104" s="213" t="str">
        <f t="shared" si="5"/>
        <v>235</v>
      </c>
      <c r="S104" s="100"/>
    </row>
    <row r="105" spans="5:19" ht="12.65" customHeight="1" x14ac:dyDescent="0.35">
      <c r="E105" s="76" t="str">
        <f t="shared" si="4"/>
        <v>236101</v>
      </c>
      <c r="G105" s="90">
        <v>3</v>
      </c>
      <c r="H105" s="91"/>
      <c r="I105" s="478" t="s">
        <v>146</v>
      </c>
      <c r="J105" s="479"/>
      <c r="K105" s="480"/>
      <c r="L105" s="95" t="s">
        <v>127</v>
      </c>
      <c r="M105" s="96" t="s">
        <v>128</v>
      </c>
      <c r="N105" s="97" t="s">
        <v>455</v>
      </c>
      <c r="O105" s="101"/>
      <c r="P105" s="99">
        <v>0</v>
      </c>
      <c r="Q105" s="99">
        <v>183400</v>
      </c>
      <c r="R105" s="213" t="str">
        <f t="shared" si="5"/>
        <v>236</v>
      </c>
      <c r="S105" s="100"/>
    </row>
    <row r="106" spans="5:19" ht="12.65" customHeight="1" x14ac:dyDescent="0.35">
      <c r="E106" s="76" t="str">
        <f t="shared" si="4"/>
        <v>236202</v>
      </c>
      <c r="G106" s="90">
        <v>3</v>
      </c>
      <c r="H106" s="91"/>
      <c r="I106" s="478" t="s">
        <v>146</v>
      </c>
      <c r="J106" s="479"/>
      <c r="K106" s="480"/>
      <c r="L106" s="95" t="s">
        <v>132</v>
      </c>
      <c r="M106" s="96" t="s">
        <v>217</v>
      </c>
      <c r="N106" s="97" t="s">
        <v>286</v>
      </c>
      <c r="O106" s="101"/>
      <c r="P106" s="99">
        <v>819800</v>
      </c>
      <c r="Q106" s="99">
        <v>1727698.06</v>
      </c>
      <c r="R106" s="213" t="str">
        <f t="shared" si="5"/>
        <v>236</v>
      </c>
      <c r="S106" s="100"/>
    </row>
    <row r="107" spans="5:19" ht="12.65" customHeight="1" x14ac:dyDescent="0.35">
      <c r="E107" s="76" t="str">
        <f t="shared" si="4"/>
        <v>236304</v>
      </c>
      <c r="G107" s="90">
        <v>3</v>
      </c>
      <c r="H107" s="91"/>
      <c r="I107" s="478" t="s">
        <v>146</v>
      </c>
      <c r="J107" s="479"/>
      <c r="K107" s="480"/>
      <c r="L107" s="95" t="s">
        <v>175</v>
      </c>
      <c r="M107" s="96" t="s">
        <v>142</v>
      </c>
      <c r="N107" s="97" t="s">
        <v>288</v>
      </c>
      <c r="O107" s="101"/>
      <c r="P107" s="99">
        <v>215630</v>
      </c>
      <c r="Q107" s="99">
        <v>120800.69</v>
      </c>
      <c r="R107" s="213" t="str">
        <f t="shared" si="5"/>
        <v>236</v>
      </c>
      <c r="S107" s="100"/>
    </row>
    <row r="108" spans="5:19" ht="12.65" customHeight="1" x14ac:dyDescent="0.35">
      <c r="E108" s="76" t="str">
        <f t="shared" si="4"/>
        <v>236306</v>
      </c>
      <c r="G108" s="90">
        <v>3</v>
      </c>
      <c r="H108" s="91"/>
      <c r="I108" s="478" t="s">
        <v>146</v>
      </c>
      <c r="J108" s="479"/>
      <c r="K108" s="480"/>
      <c r="L108" s="95" t="s">
        <v>175</v>
      </c>
      <c r="M108" s="96" t="s">
        <v>155</v>
      </c>
      <c r="N108" s="97" t="s">
        <v>290</v>
      </c>
      <c r="O108" s="101"/>
      <c r="P108" s="99">
        <v>1167989</v>
      </c>
      <c r="Q108" s="99">
        <v>1399335</v>
      </c>
      <c r="R108" s="213" t="str">
        <f t="shared" si="5"/>
        <v>236</v>
      </c>
      <c r="S108" s="100"/>
    </row>
    <row r="109" spans="5:19" ht="12.65" customHeight="1" x14ac:dyDescent="0.35">
      <c r="E109" s="76" t="str">
        <f t="shared" si="4"/>
        <v>236404</v>
      </c>
      <c r="G109" s="90">
        <v>3</v>
      </c>
      <c r="H109" s="91"/>
      <c r="I109" s="478" t="s">
        <v>146</v>
      </c>
      <c r="J109" s="479"/>
      <c r="K109" s="480"/>
      <c r="L109" s="95">
        <v>4</v>
      </c>
      <c r="M109" s="96" t="s">
        <v>142</v>
      </c>
      <c r="N109" s="97" t="s">
        <v>456</v>
      </c>
      <c r="O109" s="101"/>
      <c r="P109" s="99">
        <v>0</v>
      </c>
      <c r="Q109" s="99">
        <v>73600</v>
      </c>
      <c r="R109" s="213" t="str">
        <f t="shared" si="5"/>
        <v>236</v>
      </c>
      <c r="S109" s="100"/>
    </row>
    <row r="110" spans="5:19" ht="12.65" customHeight="1" x14ac:dyDescent="0.35">
      <c r="E110" s="76" t="str">
        <f t="shared" si="4"/>
        <v>237101</v>
      </c>
      <c r="G110" s="90">
        <v>3</v>
      </c>
      <c r="H110" s="91"/>
      <c r="I110" s="478" t="s">
        <v>188</v>
      </c>
      <c r="J110" s="479"/>
      <c r="K110" s="480"/>
      <c r="L110" s="95" t="s">
        <v>127</v>
      </c>
      <c r="M110" s="96" t="s">
        <v>128</v>
      </c>
      <c r="N110" s="97" t="s">
        <v>292</v>
      </c>
      <c r="O110" s="101"/>
      <c r="P110" s="99">
        <v>3500000</v>
      </c>
      <c r="Q110" s="99">
        <v>1845644.87</v>
      </c>
      <c r="R110" s="213" t="str">
        <f t="shared" si="5"/>
        <v>237</v>
      </c>
      <c r="S110" s="100"/>
    </row>
    <row r="111" spans="5:19" ht="12.65" customHeight="1" x14ac:dyDescent="0.35">
      <c r="E111" s="76" t="str">
        <f t="shared" si="4"/>
        <v>237102</v>
      </c>
      <c r="G111" s="90">
        <v>3</v>
      </c>
      <c r="H111" s="91"/>
      <c r="I111" s="478" t="s">
        <v>188</v>
      </c>
      <c r="J111" s="479"/>
      <c r="K111" s="480"/>
      <c r="L111" s="95" t="s">
        <v>127</v>
      </c>
      <c r="M111" s="96" t="s">
        <v>217</v>
      </c>
      <c r="N111" s="97" t="s">
        <v>283</v>
      </c>
      <c r="O111" s="101"/>
      <c r="P111" s="99">
        <v>753016.5299999998</v>
      </c>
      <c r="Q111" s="99">
        <v>2407371.6899999995</v>
      </c>
      <c r="R111" s="213" t="str">
        <f t="shared" si="5"/>
        <v>237</v>
      </c>
      <c r="S111" s="100"/>
    </row>
    <row r="112" spans="5:19" ht="12.65" customHeight="1" x14ac:dyDescent="0.35">
      <c r="E112" s="76" t="str">
        <f t="shared" si="4"/>
        <v>237105</v>
      </c>
      <c r="G112" s="90">
        <v>3</v>
      </c>
      <c r="H112" s="91"/>
      <c r="I112" s="478" t="s">
        <v>188</v>
      </c>
      <c r="J112" s="479"/>
      <c r="K112" s="480"/>
      <c r="L112" s="95" t="s">
        <v>127</v>
      </c>
      <c r="M112" s="96" t="s">
        <v>247</v>
      </c>
      <c r="N112" s="97" t="s">
        <v>294</v>
      </c>
      <c r="O112" s="101"/>
      <c r="P112" s="99">
        <v>2400</v>
      </c>
      <c r="Q112" s="99">
        <v>0</v>
      </c>
      <c r="R112" s="213" t="str">
        <f t="shared" si="5"/>
        <v>237</v>
      </c>
      <c r="S112" s="100"/>
    </row>
    <row r="113" spans="5:19" ht="12.65" customHeight="1" x14ac:dyDescent="0.35">
      <c r="E113" s="76" t="str">
        <f t="shared" si="4"/>
        <v>237203</v>
      </c>
      <c r="G113" s="90">
        <v>3</v>
      </c>
      <c r="H113" s="91"/>
      <c r="I113" s="478" t="s">
        <v>188</v>
      </c>
      <c r="J113" s="479"/>
      <c r="K113" s="480"/>
      <c r="L113" s="95" t="s">
        <v>132</v>
      </c>
      <c r="M113" s="96" t="s">
        <v>140</v>
      </c>
      <c r="N113" s="97" t="s">
        <v>296</v>
      </c>
      <c r="O113" s="101"/>
      <c r="P113" s="99">
        <v>180000</v>
      </c>
      <c r="Q113" s="99">
        <v>108000</v>
      </c>
      <c r="R113" s="213" t="str">
        <f t="shared" si="5"/>
        <v>237</v>
      </c>
      <c r="S113" s="100"/>
    </row>
    <row r="114" spans="5:19" ht="12.65" customHeight="1" x14ac:dyDescent="0.35">
      <c r="E114" s="76" t="str">
        <f t="shared" si="4"/>
        <v>237204</v>
      </c>
      <c r="G114" s="90">
        <v>3</v>
      </c>
      <c r="H114" s="91"/>
      <c r="I114" s="478" t="s">
        <v>188</v>
      </c>
      <c r="J114" s="479"/>
      <c r="K114" s="480"/>
      <c r="L114" s="95" t="s">
        <v>132</v>
      </c>
      <c r="M114" s="96" t="s">
        <v>142</v>
      </c>
      <c r="N114" s="97" t="s">
        <v>297</v>
      </c>
      <c r="O114" s="101"/>
      <c r="P114" s="99">
        <v>10000</v>
      </c>
      <c r="Q114" s="99">
        <v>10000</v>
      </c>
      <c r="R114" s="213" t="str">
        <f t="shared" si="5"/>
        <v>237</v>
      </c>
      <c r="S114" s="100"/>
    </row>
    <row r="115" spans="5:19" ht="12.65" customHeight="1" x14ac:dyDescent="0.35">
      <c r="E115" s="76" t="str">
        <f t="shared" si="4"/>
        <v>237205</v>
      </c>
      <c r="G115" s="90">
        <v>3</v>
      </c>
      <c r="H115" s="91"/>
      <c r="I115" s="478" t="s">
        <v>188</v>
      </c>
      <c r="J115" s="479"/>
      <c r="K115" s="480"/>
      <c r="L115" s="95" t="s">
        <v>132</v>
      </c>
      <c r="M115" s="96" t="s">
        <v>247</v>
      </c>
      <c r="N115" s="97" t="s">
        <v>298</v>
      </c>
      <c r="O115" s="101"/>
      <c r="P115" s="99">
        <v>17200</v>
      </c>
      <c r="Q115" s="99">
        <v>17200</v>
      </c>
      <c r="R115" s="213" t="str">
        <f t="shared" si="5"/>
        <v>237</v>
      </c>
      <c r="S115" s="100"/>
    </row>
    <row r="116" spans="5:19" ht="12.65" customHeight="1" x14ac:dyDescent="0.35">
      <c r="E116" s="76" t="str">
        <f t="shared" si="4"/>
        <v>237206</v>
      </c>
      <c r="G116" s="90">
        <v>3</v>
      </c>
      <c r="H116" s="91"/>
      <c r="I116" s="478" t="s">
        <v>188</v>
      </c>
      <c r="J116" s="479"/>
      <c r="K116" s="480"/>
      <c r="L116" s="95" t="s">
        <v>132</v>
      </c>
      <c r="M116" s="96" t="s">
        <v>155</v>
      </c>
      <c r="N116" s="97" t="s">
        <v>300</v>
      </c>
      <c r="O116" s="101"/>
      <c r="P116" s="99">
        <v>646180</v>
      </c>
      <c r="Q116" s="99">
        <v>653680</v>
      </c>
      <c r="R116" s="213" t="str">
        <f t="shared" si="5"/>
        <v>237</v>
      </c>
      <c r="S116" s="100"/>
    </row>
    <row r="117" spans="5:19" ht="12.65" customHeight="1" x14ac:dyDescent="0.35">
      <c r="E117" s="76" t="str">
        <f t="shared" si="4"/>
        <v>237299</v>
      </c>
      <c r="G117" s="90">
        <v>3</v>
      </c>
      <c r="H117" s="91"/>
      <c r="I117" s="478" t="s">
        <v>188</v>
      </c>
      <c r="J117" s="479"/>
      <c r="K117" s="480"/>
      <c r="L117" s="95" t="s">
        <v>132</v>
      </c>
      <c r="M117" s="96" t="s">
        <v>301</v>
      </c>
      <c r="N117" s="97" t="s">
        <v>302</v>
      </c>
      <c r="O117" s="101"/>
      <c r="P117" s="99">
        <v>81170</v>
      </c>
      <c r="Q117" s="99">
        <v>11903</v>
      </c>
      <c r="R117" s="213" t="str">
        <f t="shared" si="5"/>
        <v>237</v>
      </c>
      <c r="S117" s="100"/>
    </row>
    <row r="118" spans="5:19" ht="12.65" customHeight="1" x14ac:dyDescent="0.35">
      <c r="E118" s="76" t="str">
        <f t="shared" si="4"/>
        <v>239101</v>
      </c>
      <c r="G118" s="90">
        <v>3</v>
      </c>
      <c r="H118" s="91"/>
      <c r="I118" s="478" t="s">
        <v>212</v>
      </c>
      <c r="J118" s="479"/>
      <c r="K118" s="480"/>
      <c r="L118" s="95" t="s">
        <v>127</v>
      </c>
      <c r="M118" s="96" t="s">
        <v>128</v>
      </c>
      <c r="N118" s="97" t="s">
        <v>303</v>
      </c>
      <c r="O118" s="101"/>
      <c r="P118" s="99">
        <v>2391600</v>
      </c>
      <c r="Q118" s="99">
        <v>1612682</v>
      </c>
      <c r="R118" s="213" t="str">
        <f t="shared" si="5"/>
        <v>239</v>
      </c>
      <c r="S118" s="100"/>
    </row>
    <row r="119" spans="5:19" ht="12.65" customHeight="1" x14ac:dyDescent="0.35">
      <c r="E119" s="76" t="str">
        <f t="shared" si="4"/>
        <v>239201</v>
      </c>
      <c r="G119" s="90">
        <v>3</v>
      </c>
      <c r="H119" s="91"/>
      <c r="I119" s="478" t="s">
        <v>212</v>
      </c>
      <c r="J119" s="479"/>
      <c r="K119" s="480"/>
      <c r="L119" s="95" t="s">
        <v>132</v>
      </c>
      <c r="M119" s="96" t="s">
        <v>128</v>
      </c>
      <c r="N119" s="97" t="s">
        <v>305</v>
      </c>
      <c r="O119" s="101"/>
      <c r="P119" s="99">
        <v>4041734</v>
      </c>
      <c r="Q119" s="99">
        <v>854674</v>
      </c>
      <c r="R119" s="213" t="str">
        <f t="shared" si="5"/>
        <v>239</v>
      </c>
      <c r="S119" s="100"/>
    </row>
    <row r="120" spans="5:19" ht="12.65" customHeight="1" x14ac:dyDescent="0.35">
      <c r="E120" s="76" t="str">
        <f t="shared" si="4"/>
        <v>239202</v>
      </c>
      <c r="G120" s="90">
        <v>3</v>
      </c>
      <c r="H120" s="91"/>
      <c r="I120" s="478" t="s">
        <v>212</v>
      </c>
      <c r="J120" s="479"/>
      <c r="K120" s="480"/>
      <c r="L120" s="95" t="s">
        <v>132</v>
      </c>
      <c r="M120" s="96" t="s">
        <v>217</v>
      </c>
      <c r="N120" s="97" t="s">
        <v>306</v>
      </c>
      <c r="O120" s="101"/>
      <c r="P120" s="99">
        <v>462850</v>
      </c>
      <c r="Q120" s="99">
        <v>496585</v>
      </c>
      <c r="R120" s="213" t="str">
        <f t="shared" si="5"/>
        <v>239</v>
      </c>
      <c r="S120" s="100"/>
    </row>
    <row r="121" spans="5:19" ht="12.65" customHeight="1" x14ac:dyDescent="0.35">
      <c r="E121" s="76" t="str">
        <f t="shared" si="4"/>
        <v>239301</v>
      </c>
      <c r="G121" s="90">
        <v>3</v>
      </c>
      <c r="H121" s="91"/>
      <c r="I121" s="478" t="s">
        <v>212</v>
      </c>
      <c r="J121" s="479"/>
      <c r="K121" s="480"/>
      <c r="L121" s="95" t="s">
        <v>175</v>
      </c>
      <c r="M121" s="96" t="s">
        <v>128</v>
      </c>
      <c r="N121" s="97" t="s">
        <v>308</v>
      </c>
      <c r="O121" s="101"/>
      <c r="P121" s="99">
        <v>47855.5</v>
      </c>
      <c r="Q121" s="99">
        <v>273327.12</v>
      </c>
      <c r="R121" s="213" t="str">
        <f t="shared" si="5"/>
        <v>239</v>
      </c>
      <c r="S121" s="100"/>
    </row>
    <row r="122" spans="5:19" ht="12.65" customHeight="1" x14ac:dyDescent="0.35">
      <c r="E122" s="76" t="str">
        <f t="shared" si="4"/>
        <v>239401</v>
      </c>
      <c r="G122" s="90">
        <v>3</v>
      </c>
      <c r="H122" s="91"/>
      <c r="I122" s="478" t="s">
        <v>212</v>
      </c>
      <c r="J122" s="479"/>
      <c r="K122" s="480"/>
      <c r="L122" s="95">
        <v>4</v>
      </c>
      <c r="M122" s="96" t="s">
        <v>128</v>
      </c>
      <c r="N122" s="97" t="s">
        <v>457</v>
      </c>
      <c r="O122" s="101"/>
      <c r="P122" s="99">
        <v>0</v>
      </c>
      <c r="Q122" s="99">
        <v>10500</v>
      </c>
      <c r="R122" s="213" t="str">
        <f t="shared" si="5"/>
        <v>239</v>
      </c>
      <c r="S122" s="100"/>
    </row>
    <row r="123" spans="5:19" ht="12.65" customHeight="1" x14ac:dyDescent="0.35">
      <c r="E123" s="76" t="str">
        <f t="shared" si="4"/>
        <v>239501</v>
      </c>
      <c r="G123" s="90">
        <v>3</v>
      </c>
      <c r="H123" s="91"/>
      <c r="I123" s="478" t="s">
        <v>212</v>
      </c>
      <c r="J123" s="479"/>
      <c r="K123" s="480"/>
      <c r="L123" s="95" t="s">
        <v>139</v>
      </c>
      <c r="M123" s="96" t="s">
        <v>128</v>
      </c>
      <c r="N123" s="97" t="s">
        <v>309</v>
      </c>
      <c r="O123" s="101"/>
      <c r="P123" s="99">
        <v>1300250</v>
      </c>
      <c r="Q123" s="99">
        <v>2610441.8200000003</v>
      </c>
      <c r="R123" s="213" t="str">
        <f t="shared" si="5"/>
        <v>239</v>
      </c>
      <c r="S123" s="100"/>
    </row>
    <row r="124" spans="5:19" ht="12.65" customHeight="1" x14ac:dyDescent="0.35">
      <c r="E124" s="76" t="str">
        <f t="shared" si="4"/>
        <v>239601</v>
      </c>
      <c r="G124" s="90">
        <v>3</v>
      </c>
      <c r="H124" s="91"/>
      <c r="I124" s="478" t="s">
        <v>212</v>
      </c>
      <c r="J124" s="479"/>
      <c r="K124" s="480"/>
      <c r="L124" s="95" t="s">
        <v>146</v>
      </c>
      <c r="M124" s="96" t="s">
        <v>128</v>
      </c>
      <c r="N124" s="97" t="s">
        <v>311</v>
      </c>
      <c r="O124" s="101"/>
      <c r="P124" s="99">
        <v>1175220</v>
      </c>
      <c r="Q124" s="99">
        <v>3015856.2899790076</v>
      </c>
      <c r="R124" s="213" t="str">
        <f t="shared" si="5"/>
        <v>239</v>
      </c>
      <c r="S124" s="100"/>
    </row>
    <row r="125" spans="5:19" ht="12.65" customHeight="1" x14ac:dyDescent="0.35">
      <c r="E125" s="76" t="str">
        <f t="shared" si="4"/>
        <v>239801</v>
      </c>
      <c r="G125" s="90">
        <v>3</v>
      </c>
      <c r="H125" s="91"/>
      <c r="I125" s="478" t="s">
        <v>212</v>
      </c>
      <c r="J125" s="479"/>
      <c r="K125" s="480"/>
      <c r="L125" s="95" t="s">
        <v>190</v>
      </c>
      <c r="M125" s="96" t="s">
        <v>128</v>
      </c>
      <c r="N125" s="97" t="s">
        <v>313</v>
      </c>
      <c r="O125" s="101"/>
      <c r="P125" s="99">
        <v>41000</v>
      </c>
      <c r="Q125" s="99">
        <v>263820</v>
      </c>
      <c r="R125" s="213" t="str">
        <f t="shared" si="5"/>
        <v>239</v>
      </c>
      <c r="S125" s="100"/>
    </row>
    <row r="126" spans="5:19" ht="12.65" customHeight="1" x14ac:dyDescent="0.35">
      <c r="E126" s="76" t="str">
        <f t="shared" si="4"/>
        <v>239802</v>
      </c>
      <c r="G126" s="90">
        <v>3</v>
      </c>
      <c r="H126" s="91"/>
      <c r="I126" s="478" t="s">
        <v>212</v>
      </c>
      <c r="J126" s="479"/>
      <c r="K126" s="480"/>
      <c r="L126" s="95" t="s">
        <v>190</v>
      </c>
      <c r="M126" s="96" t="s">
        <v>217</v>
      </c>
      <c r="N126" s="97" t="s">
        <v>314</v>
      </c>
      <c r="O126" s="101"/>
      <c r="P126" s="99">
        <v>960000</v>
      </c>
      <c r="Q126" s="99">
        <v>852000</v>
      </c>
      <c r="R126" s="213" t="str">
        <f t="shared" si="5"/>
        <v>239</v>
      </c>
      <c r="S126" s="100"/>
    </row>
    <row r="127" spans="5:19" ht="12.65" customHeight="1" x14ac:dyDescent="0.35">
      <c r="E127" s="76" t="str">
        <f t="shared" si="4"/>
        <v>239901</v>
      </c>
      <c r="G127" s="90">
        <v>3</v>
      </c>
      <c r="H127" s="91"/>
      <c r="I127" s="478" t="s">
        <v>212</v>
      </c>
      <c r="J127" s="479"/>
      <c r="K127" s="480"/>
      <c r="L127" s="95" t="s">
        <v>212</v>
      </c>
      <c r="M127" s="96" t="s">
        <v>128</v>
      </c>
      <c r="N127" s="97" t="s">
        <v>316</v>
      </c>
      <c r="O127" s="101"/>
      <c r="P127" s="99">
        <v>7500</v>
      </c>
      <c r="Q127" s="99">
        <v>1517924.9</v>
      </c>
      <c r="R127" s="213" t="str">
        <f t="shared" si="5"/>
        <v>239</v>
      </c>
      <c r="S127" s="100"/>
    </row>
    <row r="128" spans="5:19" ht="12.65" customHeight="1" x14ac:dyDescent="0.35">
      <c r="E128" s="76" t="str">
        <f t="shared" si="4"/>
        <v>239904</v>
      </c>
      <c r="G128" s="90">
        <v>3</v>
      </c>
      <c r="H128" s="91"/>
      <c r="I128" s="478" t="s">
        <v>212</v>
      </c>
      <c r="J128" s="479"/>
      <c r="K128" s="480"/>
      <c r="L128" s="95" t="s">
        <v>212</v>
      </c>
      <c r="M128" s="96" t="s">
        <v>142</v>
      </c>
      <c r="N128" s="97" t="s">
        <v>317</v>
      </c>
      <c r="O128" s="101"/>
      <c r="P128" s="99">
        <v>2361302</v>
      </c>
      <c r="Q128" s="99">
        <v>1285092</v>
      </c>
      <c r="R128" s="213" t="str">
        <f t="shared" si="5"/>
        <v>239</v>
      </c>
      <c r="S128" s="100"/>
    </row>
    <row r="129" spans="4:22" ht="12.65" customHeight="1" x14ac:dyDescent="0.35">
      <c r="E129" s="76" t="str">
        <f t="shared" si="4"/>
        <v>239905</v>
      </c>
      <c r="G129" s="90">
        <v>3</v>
      </c>
      <c r="H129" s="91"/>
      <c r="I129" s="478" t="s">
        <v>212</v>
      </c>
      <c r="J129" s="479"/>
      <c r="K129" s="480"/>
      <c r="L129" s="95" t="s">
        <v>212</v>
      </c>
      <c r="M129" s="96" t="s">
        <v>247</v>
      </c>
      <c r="N129" s="97" t="s">
        <v>320</v>
      </c>
      <c r="O129" s="101"/>
      <c r="P129" s="99">
        <v>3758400</v>
      </c>
      <c r="Q129" s="99">
        <v>2121879.73</v>
      </c>
      <c r="R129" s="213" t="str">
        <f t="shared" si="5"/>
        <v>239</v>
      </c>
      <c r="S129" s="100"/>
    </row>
    <row r="130" spans="4:22" ht="5.15" customHeight="1" thickBot="1" x14ac:dyDescent="0.4">
      <c r="G130" s="103"/>
      <c r="H130" s="104"/>
      <c r="I130" s="105"/>
      <c r="J130" s="106"/>
      <c r="K130" s="107"/>
      <c r="L130" s="108"/>
      <c r="M130" s="130"/>
      <c r="N130" s="131"/>
      <c r="O130" s="110"/>
      <c r="P130" s="132"/>
      <c r="Q130" s="132"/>
      <c r="R130" s="118"/>
      <c r="S130" s="100"/>
    </row>
    <row r="131" spans="4:22" ht="13.5" thickBot="1" x14ac:dyDescent="0.4">
      <c r="G131" s="112"/>
      <c r="H131" s="113"/>
      <c r="I131" s="113"/>
      <c r="J131" s="113"/>
      <c r="K131" s="113"/>
      <c r="L131" s="113"/>
      <c r="M131" s="114"/>
      <c r="N131" s="115" t="s">
        <v>322</v>
      </c>
      <c r="O131" s="116"/>
      <c r="P131" s="117">
        <f>SUM(P89:P129)</f>
        <v>52501494.529979005</v>
      </c>
      <c r="Q131" s="117">
        <f>SUM(Q89:Q129)</f>
        <v>52501494.529979005</v>
      </c>
      <c r="R131" s="118"/>
      <c r="S131" s="100"/>
      <c r="V131" s="100"/>
    </row>
    <row r="132" spans="4:22" ht="13" x14ac:dyDescent="0.35">
      <c r="G132" s="90"/>
      <c r="H132" s="91"/>
      <c r="I132" s="478"/>
      <c r="J132" s="479"/>
      <c r="K132" s="480"/>
      <c r="L132" s="95"/>
      <c r="M132" s="96"/>
      <c r="N132" s="120" t="s">
        <v>323</v>
      </c>
      <c r="O132" s="121"/>
      <c r="P132" s="126"/>
      <c r="Q132" s="126"/>
      <c r="S132" s="100"/>
    </row>
    <row r="133" spans="4:22" ht="12.65" customHeight="1" x14ac:dyDescent="0.35">
      <c r="E133" s="76" t="str">
        <f t="shared" ref="E133:E143" si="6">2&amp;G133&amp;I133&amp;L133&amp;M133</f>
        <v>241101</v>
      </c>
      <c r="G133" s="90">
        <v>4</v>
      </c>
      <c r="H133" s="91"/>
      <c r="I133" s="478" t="s">
        <v>127</v>
      </c>
      <c r="J133" s="479"/>
      <c r="K133" s="480"/>
      <c r="L133" s="95" t="s">
        <v>127</v>
      </c>
      <c r="M133" s="96" t="s">
        <v>128</v>
      </c>
      <c r="N133" s="97" t="s">
        <v>326</v>
      </c>
      <c r="O133" s="101"/>
      <c r="P133" s="99">
        <v>318675406.75199997</v>
      </c>
      <c r="Q133" s="99">
        <v>318675406.73000002</v>
      </c>
      <c r="R133" s="213" t="str">
        <f t="shared" ref="R133:R143" si="7">LEFT(E133,3)</f>
        <v>241</v>
      </c>
      <c r="S133" s="100"/>
    </row>
    <row r="134" spans="4:22" ht="12.65" customHeight="1" x14ac:dyDescent="0.35">
      <c r="E134" s="76" t="str">
        <f t="shared" si="6"/>
        <v>241102</v>
      </c>
      <c r="G134" s="90">
        <v>4</v>
      </c>
      <c r="H134" s="91"/>
      <c r="I134" s="478" t="s">
        <v>127</v>
      </c>
      <c r="J134" s="479"/>
      <c r="K134" s="480"/>
      <c r="L134" s="95" t="s">
        <v>127</v>
      </c>
      <c r="M134" s="96" t="s">
        <v>217</v>
      </c>
      <c r="N134" s="97" t="s">
        <v>458</v>
      </c>
      <c r="O134" s="101"/>
      <c r="P134" s="99">
        <v>1200000</v>
      </c>
      <c r="Q134" s="99">
        <v>0</v>
      </c>
      <c r="R134" s="213" t="str">
        <f t="shared" si="7"/>
        <v>241</v>
      </c>
      <c r="S134" s="100"/>
    </row>
    <row r="135" spans="4:22" ht="12.65" customHeight="1" x14ac:dyDescent="0.35">
      <c r="E135" s="76" t="str">
        <f t="shared" si="6"/>
        <v>241202</v>
      </c>
      <c r="G135" s="90">
        <v>4</v>
      </c>
      <c r="H135" s="91"/>
      <c r="I135" s="478" t="s">
        <v>127</v>
      </c>
      <c r="J135" s="479"/>
      <c r="K135" s="480"/>
      <c r="L135" s="95" t="s">
        <v>132</v>
      </c>
      <c r="M135" s="96" t="s">
        <v>217</v>
      </c>
      <c r="N135" s="97" t="s">
        <v>459</v>
      </c>
      <c r="O135" s="101"/>
      <c r="P135" s="99">
        <v>0</v>
      </c>
      <c r="Q135" s="99">
        <v>1200000</v>
      </c>
      <c r="R135" s="213" t="str">
        <f t="shared" si="7"/>
        <v>241</v>
      </c>
      <c r="S135" s="100"/>
    </row>
    <row r="136" spans="4:22" ht="12.65" customHeight="1" x14ac:dyDescent="0.35">
      <c r="D136" s="76">
        <v>5101021000</v>
      </c>
      <c r="E136" s="76" t="str">
        <f t="shared" si="6"/>
        <v>241401</v>
      </c>
      <c r="G136" s="90">
        <v>4</v>
      </c>
      <c r="H136" s="91"/>
      <c r="I136" s="478" t="s">
        <v>127</v>
      </c>
      <c r="J136" s="479"/>
      <c r="K136" s="480"/>
      <c r="L136" s="95" t="s">
        <v>136</v>
      </c>
      <c r="M136" s="96" t="s">
        <v>128</v>
      </c>
      <c r="N136" s="97" t="s">
        <v>331</v>
      </c>
      <c r="O136" s="101"/>
      <c r="P136" s="99">
        <v>36500000</v>
      </c>
      <c r="Q136" s="99">
        <v>48100000</v>
      </c>
      <c r="R136" s="213" t="str">
        <f t="shared" si="7"/>
        <v>241</v>
      </c>
      <c r="S136" s="100"/>
    </row>
    <row r="137" spans="4:22" ht="12.65" customHeight="1" x14ac:dyDescent="0.35">
      <c r="D137" s="76">
        <v>5101021300</v>
      </c>
      <c r="E137" s="76" t="str">
        <f t="shared" si="6"/>
        <v>241401</v>
      </c>
      <c r="G137" s="90">
        <v>4</v>
      </c>
      <c r="H137" s="91"/>
      <c r="I137" s="478" t="s">
        <v>127</v>
      </c>
      <c r="J137" s="479"/>
      <c r="K137" s="480"/>
      <c r="L137" s="95" t="s">
        <v>136</v>
      </c>
      <c r="M137" s="96" t="s">
        <v>128</v>
      </c>
      <c r="N137" s="97" t="s">
        <v>332</v>
      </c>
      <c r="O137" s="101"/>
      <c r="P137" s="99">
        <v>8735857.6800000016</v>
      </c>
      <c r="Q137" s="99">
        <v>9235857.6899999995</v>
      </c>
      <c r="R137" s="213" t="str">
        <f t="shared" si="7"/>
        <v>241</v>
      </c>
      <c r="S137" s="100"/>
    </row>
    <row r="138" spans="4:22" ht="12.65" customHeight="1" x14ac:dyDescent="0.35">
      <c r="D138" s="76">
        <v>5101021100</v>
      </c>
      <c r="E138" s="76" t="str">
        <f t="shared" si="6"/>
        <v>241401</v>
      </c>
      <c r="G138" s="90">
        <v>4</v>
      </c>
      <c r="H138" s="91"/>
      <c r="I138" s="478" t="s">
        <v>127</v>
      </c>
      <c r="J138" s="479"/>
      <c r="K138" s="480"/>
      <c r="L138" s="95" t="s">
        <v>136</v>
      </c>
      <c r="M138" s="96" t="s">
        <v>128</v>
      </c>
      <c r="N138" s="97" t="s">
        <v>333</v>
      </c>
      <c r="O138" s="101"/>
      <c r="P138" s="99">
        <v>1299999.9999999993</v>
      </c>
      <c r="Q138" s="99">
        <v>1650000.0100000002</v>
      </c>
      <c r="R138" s="213" t="str">
        <f t="shared" si="7"/>
        <v>241</v>
      </c>
      <c r="S138" s="100"/>
    </row>
    <row r="139" spans="4:22" ht="12.65" customHeight="1" x14ac:dyDescent="0.35">
      <c r="D139" s="76">
        <v>5101021200</v>
      </c>
      <c r="E139" s="76" t="str">
        <f t="shared" si="6"/>
        <v>241401</v>
      </c>
      <c r="G139" s="90">
        <v>4</v>
      </c>
      <c r="H139" s="91"/>
      <c r="I139" s="478" t="s">
        <v>127</v>
      </c>
      <c r="J139" s="479"/>
      <c r="K139" s="480"/>
      <c r="L139" s="95" t="s">
        <v>136</v>
      </c>
      <c r="M139" s="96" t="s">
        <v>128</v>
      </c>
      <c r="N139" s="97" t="s">
        <v>334</v>
      </c>
      <c r="O139" s="101"/>
      <c r="P139" s="99">
        <v>33555298.903999999</v>
      </c>
      <c r="Q139" s="99">
        <v>33555298.899999999</v>
      </c>
      <c r="R139" s="213" t="str">
        <f t="shared" si="7"/>
        <v>241</v>
      </c>
      <c r="S139" s="100"/>
    </row>
    <row r="140" spans="4:22" ht="12.65" customHeight="1" x14ac:dyDescent="0.35">
      <c r="E140" s="76" t="str">
        <f t="shared" si="6"/>
        <v>241605</v>
      </c>
      <c r="G140" s="90">
        <v>4</v>
      </c>
      <c r="H140" s="91"/>
      <c r="I140" s="478" t="s">
        <v>127</v>
      </c>
      <c r="J140" s="479"/>
      <c r="K140" s="480"/>
      <c r="L140" s="95" t="s">
        <v>146</v>
      </c>
      <c r="M140" s="96" t="s">
        <v>247</v>
      </c>
      <c r="N140" s="97" t="s">
        <v>337</v>
      </c>
      <c r="O140" s="101"/>
      <c r="P140" s="99">
        <v>4800000</v>
      </c>
      <c r="Q140" s="99">
        <v>4800000</v>
      </c>
      <c r="R140" s="213" t="str">
        <f t="shared" si="7"/>
        <v>241</v>
      </c>
      <c r="S140" s="100"/>
    </row>
    <row r="141" spans="4:22" ht="12.65" customHeight="1" x14ac:dyDescent="0.35">
      <c r="E141" s="76" t="str">
        <f t="shared" si="6"/>
        <v>242102</v>
      </c>
      <c r="G141" s="90">
        <v>4</v>
      </c>
      <c r="H141" s="91"/>
      <c r="I141" s="478" t="s">
        <v>132</v>
      </c>
      <c r="J141" s="479"/>
      <c r="K141" s="480"/>
      <c r="L141" s="95" t="s">
        <v>127</v>
      </c>
      <c r="M141" s="96" t="s">
        <v>217</v>
      </c>
      <c r="N141" s="97" t="s">
        <v>339</v>
      </c>
      <c r="O141" s="101"/>
      <c r="P141" s="99">
        <v>12018544</v>
      </c>
      <c r="Q141" s="99">
        <v>2012018544</v>
      </c>
      <c r="R141" s="213" t="str">
        <f t="shared" si="7"/>
        <v>242</v>
      </c>
      <c r="S141" s="100"/>
    </row>
    <row r="142" spans="4:22" ht="24.65" customHeight="1" x14ac:dyDescent="0.35">
      <c r="E142" s="76" t="str">
        <f t="shared" si="6"/>
        <v>242202</v>
      </c>
      <c r="G142" s="90">
        <v>4</v>
      </c>
      <c r="H142" s="91"/>
      <c r="I142" s="478" t="s">
        <v>132</v>
      </c>
      <c r="J142" s="479"/>
      <c r="K142" s="480"/>
      <c r="L142" s="95" t="s">
        <v>132</v>
      </c>
      <c r="M142" s="96" t="s">
        <v>217</v>
      </c>
      <c r="N142" s="97" t="s">
        <v>340</v>
      </c>
      <c r="O142" s="101"/>
      <c r="P142" s="99">
        <v>148000</v>
      </c>
      <c r="Q142" s="99">
        <v>148000</v>
      </c>
      <c r="R142" s="213" t="str">
        <f t="shared" si="7"/>
        <v>242</v>
      </c>
      <c r="S142" s="100"/>
    </row>
    <row r="143" spans="4:22" ht="12.65" customHeight="1" x14ac:dyDescent="0.35">
      <c r="E143" s="76" t="str">
        <f t="shared" si="6"/>
        <v>247201</v>
      </c>
      <c r="G143" s="90">
        <v>4</v>
      </c>
      <c r="H143" s="91"/>
      <c r="I143" s="478" t="s">
        <v>188</v>
      </c>
      <c r="J143" s="479"/>
      <c r="K143" s="480"/>
      <c r="L143" s="95" t="s">
        <v>132</v>
      </c>
      <c r="M143" s="96" t="s">
        <v>128</v>
      </c>
      <c r="N143" s="97" t="s">
        <v>342</v>
      </c>
      <c r="O143" s="101"/>
      <c r="P143" s="99">
        <v>8281475</v>
      </c>
      <c r="Q143" s="99">
        <v>8381475</v>
      </c>
      <c r="R143" s="213" t="str">
        <f t="shared" si="7"/>
        <v>247</v>
      </c>
      <c r="S143" s="100"/>
    </row>
    <row r="144" spans="4:22" ht="13" customHeight="1" thickBot="1" x14ac:dyDescent="0.4">
      <c r="G144" s="103"/>
      <c r="H144" s="104"/>
      <c r="I144" s="105"/>
      <c r="J144" s="106"/>
      <c r="K144" s="107"/>
      <c r="L144" s="108"/>
      <c r="M144" s="125"/>
      <c r="N144" s="134"/>
      <c r="O144" s="98"/>
      <c r="P144" s="126"/>
      <c r="Q144" s="126"/>
      <c r="S144" s="100"/>
    </row>
    <row r="145" spans="5:22" ht="13.5" thickBot="1" x14ac:dyDescent="0.4">
      <c r="G145" s="112"/>
      <c r="H145" s="113"/>
      <c r="I145" s="113"/>
      <c r="J145" s="113"/>
      <c r="K145" s="113"/>
      <c r="L145" s="113"/>
      <c r="M145" s="114"/>
      <c r="N145" s="115" t="s">
        <v>343</v>
      </c>
      <c r="O145" s="116"/>
      <c r="P145" s="117">
        <f>SUM(P133:P143)</f>
        <v>425214582.33599997</v>
      </c>
      <c r="Q145" s="117">
        <f>SUM(Q133:Q143)</f>
        <v>2437764582.3299999</v>
      </c>
      <c r="R145" s="118"/>
      <c r="S145" s="100"/>
      <c r="T145" s="100"/>
      <c r="U145" s="127"/>
      <c r="V145" s="133"/>
    </row>
    <row r="146" spans="5:22" ht="13" x14ac:dyDescent="0.35">
      <c r="G146" s="80"/>
      <c r="H146" s="81"/>
      <c r="I146" s="82"/>
      <c r="J146" s="83"/>
      <c r="K146" s="84"/>
      <c r="L146" s="128"/>
      <c r="M146" s="125"/>
      <c r="N146" s="120" t="s">
        <v>344</v>
      </c>
      <c r="O146" s="121"/>
      <c r="P146" s="126"/>
      <c r="Q146" s="126"/>
      <c r="S146" s="100"/>
    </row>
    <row r="147" spans="5:22" ht="13" x14ac:dyDescent="0.35">
      <c r="E147" s="76" t="str">
        <f t="shared" ref="E147:E168" si="8">2&amp;G147&amp;I147&amp;L147&amp;M147</f>
        <v>261101</v>
      </c>
      <c r="G147" s="90">
        <v>6</v>
      </c>
      <c r="H147" s="91"/>
      <c r="I147" s="478" t="s">
        <v>127</v>
      </c>
      <c r="J147" s="479"/>
      <c r="K147" s="480"/>
      <c r="L147" s="95" t="s">
        <v>127</v>
      </c>
      <c r="M147" s="96" t="s">
        <v>128</v>
      </c>
      <c r="N147" s="97" t="s">
        <v>346</v>
      </c>
      <c r="O147" s="121"/>
      <c r="P147" s="135">
        <v>17671337.734999999</v>
      </c>
      <c r="Q147" s="99">
        <v>15207362.440000001</v>
      </c>
      <c r="R147" s="213" t="str">
        <f t="shared" ref="R147:R168" si="9">LEFT(E147,3)</f>
        <v>261</v>
      </c>
      <c r="S147" s="100"/>
    </row>
    <row r="148" spans="5:22" ht="13" x14ac:dyDescent="0.35">
      <c r="E148" s="76" t="str">
        <f t="shared" si="8"/>
        <v>261201</v>
      </c>
      <c r="G148" s="90">
        <v>6</v>
      </c>
      <c r="H148" s="91"/>
      <c r="I148" s="478" t="s">
        <v>127</v>
      </c>
      <c r="J148" s="479"/>
      <c r="K148" s="480"/>
      <c r="L148" s="95" t="s">
        <v>132</v>
      </c>
      <c r="M148" s="96" t="s">
        <v>128</v>
      </c>
      <c r="N148" s="97" t="s">
        <v>348</v>
      </c>
      <c r="O148" s="101"/>
      <c r="P148" s="135">
        <v>196911</v>
      </c>
      <c r="Q148" s="99">
        <v>1348283.69</v>
      </c>
      <c r="R148" s="213" t="str">
        <f t="shared" si="9"/>
        <v>261</v>
      </c>
      <c r="T148" s="118"/>
    </row>
    <row r="149" spans="5:22" ht="13" x14ac:dyDescent="0.35">
      <c r="E149" s="76" t="str">
        <f t="shared" si="8"/>
        <v>261301</v>
      </c>
      <c r="G149" s="90">
        <v>6</v>
      </c>
      <c r="H149" s="91"/>
      <c r="I149" s="478" t="s">
        <v>127</v>
      </c>
      <c r="J149" s="479"/>
      <c r="K149" s="480"/>
      <c r="L149" s="95" t="s">
        <v>175</v>
      </c>
      <c r="M149" s="96" t="s">
        <v>128</v>
      </c>
      <c r="N149" s="97" t="s">
        <v>350</v>
      </c>
      <c r="O149" s="101"/>
      <c r="P149" s="135">
        <v>9240000</v>
      </c>
      <c r="Q149" s="99">
        <v>14167288.17</v>
      </c>
      <c r="R149" s="213" t="str">
        <f t="shared" si="9"/>
        <v>261</v>
      </c>
      <c r="T149" s="118"/>
    </row>
    <row r="150" spans="5:22" ht="13" x14ac:dyDescent="0.35">
      <c r="E150" s="76" t="str">
        <f t="shared" si="8"/>
        <v>261401</v>
      </c>
      <c r="G150" s="90">
        <v>6</v>
      </c>
      <c r="H150" s="91"/>
      <c r="I150" s="478" t="s">
        <v>127</v>
      </c>
      <c r="J150" s="479"/>
      <c r="K150" s="480"/>
      <c r="L150" s="95" t="s">
        <v>136</v>
      </c>
      <c r="M150" s="96" t="s">
        <v>128</v>
      </c>
      <c r="N150" s="97" t="s">
        <v>352</v>
      </c>
      <c r="O150" s="101"/>
      <c r="P150" s="135">
        <v>886200</v>
      </c>
      <c r="Q150" s="99">
        <v>786372</v>
      </c>
      <c r="R150" s="213" t="str">
        <f t="shared" si="9"/>
        <v>261</v>
      </c>
      <c r="T150" s="118"/>
    </row>
    <row r="151" spans="5:22" ht="13" x14ac:dyDescent="0.35">
      <c r="E151" s="76" t="str">
        <f t="shared" si="8"/>
        <v>261901</v>
      </c>
      <c r="G151" s="90">
        <v>6</v>
      </c>
      <c r="H151" s="91"/>
      <c r="I151" s="478" t="s">
        <v>127</v>
      </c>
      <c r="J151" s="479"/>
      <c r="K151" s="480"/>
      <c r="L151" s="95">
        <v>9</v>
      </c>
      <c r="M151" s="96" t="s">
        <v>128</v>
      </c>
      <c r="N151" s="97" t="s">
        <v>460</v>
      </c>
      <c r="O151" s="101"/>
      <c r="P151" s="135">
        <v>0</v>
      </c>
      <c r="Q151" s="99">
        <v>280155.62</v>
      </c>
      <c r="R151" s="213" t="str">
        <f t="shared" si="9"/>
        <v>261</v>
      </c>
      <c r="T151" s="118"/>
    </row>
    <row r="152" spans="5:22" ht="13" x14ac:dyDescent="0.35">
      <c r="E152" s="76" t="str">
        <f t="shared" si="8"/>
        <v>262101</v>
      </c>
      <c r="G152" s="90">
        <v>6</v>
      </c>
      <c r="H152" s="91"/>
      <c r="I152" s="478" t="s">
        <v>132</v>
      </c>
      <c r="J152" s="479"/>
      <c r="K152" s="480"/>
      <c r="L152" s="95" t="s">
        <v>127</v>
      </c>
      <c r="M152" s="96" t="s">
        <v>128</v>
      </c>
      <c r="N152" s="97" t="s">
        <v>354</v>
      </c>
      <c r="O152" s="101"/>
      <c r="P152" s="135">
        <v>3100000</v>
      </c>
      <c r="Q152" s="99">
        <v>533653.60000000009</v>
      </c>
      <c r="R152" s="213" t="str">
        <f t="shared" si="9"/>
        <v>262</v>
      </c>
      <c r="T152" s="118"/>
    </row>
    <row r="153" spans="5:22" ht="13" x14ac:dyDescent="0.35">
      <c r="E153" s="76" t="str">
        <f t="shared" si="8"/>
        <v>262201</v>
      </c>
      <c r="G153" s="90">
        <v>6</v>
      </c>
      <c r="H153" s="91"/>
      <c r="I153" s="478" t="s">
        <v>132</v>
      </c>
      <c r="J153" s="479"/>
      <c r="K153" s="480"/>
      <c r="L153" s="95" t="s">
        <v>132</v>
      </c>
      <c r="M153" s="96" t="s">
        <v>128</v>
      </c>
      <c r="N153" s="97" t="s">
        <v>461</v>
      </c>
      <c r="O153" s="101"/>
      <c r="P153" s="135">
        <v>0</v>
      </c>
      <c r="Q153" s="99">
        <v>11875</v>
      </c>
      <c r="R153" s="213" t="str">
        <f t="shared" si="9"/>
        <v>262</v>
      </c>
      <c r="T153" s="118"/>
    </row>
    <row r="154" spans="5:22" ht="13" x14ac:dyDescent="0.35">
      <c r="E154" s="76" t="str">
        <f t="shared" si="8"/>
        <v>262401</v>
      </c>
      <c r="G154" s="90">
        <v>6</v>
      </c>
      <c r="H154" s="91"/>
      <c r="I154" s="478" t="s">
        <v>132</v>
      </c>
      <c r="J154" s="479"/>
      <c r="K154" s="480"/>
      <c r="L154" s="95" t="s">
        <v>136</v>
      </c>
      <c r="M154" s="96" t="s">
        <v>128</v>
      </c>
      <c r="N154" s="97" t="s">
        <v>462</v>
      </c>
      <c r="O154" s="101"/>
      <c r="P154" s="135">
        <v>0</v>
      </c>
      <c r="Q154" s="99">
        <v>130000</v>
      </c>
      <c r="R154" s="213" t="str">
        <f t="shared" si="9"/>
        <v>262</v>
      </c>
      <c r="T154" s="118"/>
    </row>
    <row r="155" spans="5:22" ht="13" x14ac:dyDescent="0.35">
      <c r="E155" s="76" t="str">
        <f t="shared" si="8"/>
        <v>263101</v>
      </c>
      <c r="G155" s="90">
        <v>6</v>
      </c>
      <c r="H155" s="91"/>
      <c r="I155" s="478" t="s">
        <v>175</v>
      </c>
      <c r="J155" s="479"/>
      <c r="K155" s="480"/>
      <c r="L155" s="95" t="s">
        <v>127</v>
      </c>
      <c r="M155" s="96" t="s">
        <v>128</v>
      </c>
      <c r="N155" s="97" t="s">
        <v>355</v>
      </c>
      <c r="O155" s="101"/>
      <c r="P155" s="135">
        <v>279128</v>
      </c>
      <c r="Q155" s="99">
        <v>498415.94</v>
      </c>
      <c r="R155" s="213" t="str">
        <f t="shared" si="9"/>
        <v>263</v>
      </c>
      <c r="T155" s="118"/>
    </row>
    <row r="156" spans="5:22" ht="13" x14ac:dyDescent="0.35">
      <c r="E156" s="76" t="str">
        <f t="shared" si="8"/>
        <v>263201</v>
      </c>
      <c r="G156" s="90">
        <v>6</v>
      </c>
      <c r="H156" s="91"/>
      <c r="I156" s="478" t="s">
        <v>175</v>
      </c>
      <c r="J156" s="479"/>
      <c r="K156" s="480"/>
      <c r="L156" s="95" t="s">
        <v>132</v>
      </c>
      <c r="M156" s="96" t="s">
        <v>128</v>
      </c>
      <c r="N156" s="97" t="s">
        <v>356</v>
      </c>
      <c r="O156" s="101"/>
      <c r="P156" s="135">
        <v>48500</v>
      </c>
      <c r="Q156" s="99">
        <v>3637.4199999999983</v>
      </c>
      <c r="R156" s="213" t="str">
        <f t="shared" si="9"/>
        <v>263</v>
      </c>
      <c r="T156" s="118"/>
    </row>
    <row r="157" spans="5:22" ht="13" x14ac:dyDescent="0.35">
      <c r="E157" s="76" t="str">
        <f t="shared" si="8"/>
        <v>264101</v>
      </c>
      <c r="G157" s="90">
        <v>6</v>
      </c>
      <c r="H157" s="91"/>
      <c r="I157" s="478" t="s">
        <v>136</v>
      </c>
      <c r="J157" s="479"/>
      <c r="K157" s="480"/>
      <c r="L157" s="95" t="s">
        <v>127</v>
      </c>
      <c r="M157" s="96" t="s">
        <v>128</v>
      </c>
      <c r="N157" s="97" t="s">
        <v>357</v>
      </c>
      <c r="O157" s="101"/>
      <c r="P157" s="135">
        <v>12500000</v>
      </c>
      <c r="Q157" s="99">
        <v>11622500</v>
      </c>
      <c r="R157" s="213" t="str">
        <f t="shared" si="9"/>
        <v>264</v>
      </c>
      <c r="T157" s="118"/>
    </row>
    <row r="158" spans="5:22" ht="13" x14ac:dyDescent="0.35">
      <c r="E158" s="76" t="str">
        <f t="shared" si="8"/>
        <v>264701</v>
      </c>
      <c r="G158" s="90">
        <v>6</v>
      </c>
      <c r="H158" s="91"/>
      <c r="I158" s="478" t="s">
        <v>136</v>
      </c>
      <c r="J158" s="479"/>
      <c r="K158" s="480"/>
      <c r="L158" s="95" t="s">
        <v>188</v>
      </c>
      <c r="M158" s="96" t="s">
        <v>128</v>
      </c>
      <c r="N158" s="97" t="s">
        <v>359</v>
      </c>
      <c r="O158" s="101"/>
      <c r="P158" s="135">
        <v>136500</v>
      </c>
      <c r="Q158" s="99">
        <v>136500</v>
      </c>
      <c r="R158" s="213" t="str">
        <f t="shared" si="9"/>
        <v>264</v>
      </c>
      <c r="T158" s="118"/>
    </row>
    <row r="159" spans="5:22" ht="13" x14ac:dyDescent="0.35">
      <c r="E159" s="76" t="str">
        <f t="shared" si="8"/>
        <v>264801</v>
      </c>
      <c r="G159" s="90">
        <v>6</v>
      </c>
      <c r="H159" s="91"/>
      <c r="I159" s="478" t="s">
        <v>136</v>
      </c>
      <c r="J159" s="479"/>
      <c r="K159" s="480"/>
      <c r="L159" s="95" t="s">
        <v>190</v>
      </c>
      <c r="M159" s="96" t="s">
        <v>128</v>
      </c>
      <c r="N159" s="97" t="s">
        <v>360</v>
      </c>
      <c r="O159" s="101"/>
      <c r="P159" s="135">
        <v>6818300</v>
      </c>
      <c r="Q159" s="99">
        <v>618705.8400000002</v>
      </c>
      <c r="R159" s="213" t="str">
        <f t="shared" si="9"/>
        <v>264</v>
      </c>
      <c r="T159" s="118"/>
    </row>
    <row r="160" spans="5:22" ht="13" x14ac:dyDescent="0.35">
      <c r="E160" s="76" t="str">
        <f t="shared" si="8"/>
        <v>265101</v>
      </c>
      <c r="G160" s="90">
        <v>6</v>
      </c>
      <c r="H160" s="91"/>
      <c r="I160" s="478" t="s">
        <v>139</v>
      </c>
      <c r="J160" s="479"/>
      <c r="K160" s="480"/>
      <c r="L160" s="95" t="s">
        <v>127</v>
      </c>
      <c r="M160" s="96" t="s">
        <v>128</v>
      </c>
      <c r="N160" s="97" t="s">
        <v>361</v>
      </c>
      <c r="O160" s="101"/>
      <c r="P160" s="135">
        <v>14300.000000000002</v>
      </c>
      <c r="Q160" s="99">
        <v>14300</v>
      </c>
      <c r="R160" s="213" t="str">
        <f t="shared" si="9"/>
        <v>265</v>
      </c>
      <c r="T160" s="118"/>
    </row>
    <row r="161" spans="5:20" ht="13" x14ac:dyDescent="0.35">
      <c r="E161" s="76" t="str">
        <f t="shared" si="8"/>
        <v>265201</v>
      </c>
      <c r="G161" s="90">
        <v>6</v>
      </c>
      <c r="H161" s="91"/>
      <c r="I161" s="478" t="s">
        <v>139</v>
      </c>
      <c r="J161" s="479"/>
      <c r="K161" s="480"/>
      <c r="L161" s="95" t="s">
        <v>132</v>
      </c>
      <c r="M161" s="96" t="s">
        <v>128</v>
      </c>
      <c r="N161" s="97" t="s">
        <v>362</v>
      </c>
      <c r="O161" s="101"/>
      <c r="P161" s="135">
        <v>17446000</v>
      </c>
      <c r="Q161" s="99">
        <v>24446000</v>
      </c>
      <c r="R161" s="213" t="str">
        <f t="shared" si="9"/>
        <v>265</v>
      </c>
      <c r="T161" s="118"/>
    </row>
    <row r="162" spans="5:20" ht="13" x14ac:dyDescent="0.35">
      <c r="E162" s="76" t="str">
        <f t="shared" si="8"/>
        <v>265202</v>
      </c>
      <c r="G162" s="90">
        <v>6</v>
      </c>
      <c r="H162" s="91"/>
      <c r="I162" s="478" t="s">
        <v>139</v>
      </c>
      <c r="J162" s="479"/>
      <c r="K162" s="480"/>
      <c r="L162" s="95" t="s">
        <v>132</v>
      </c>
      <c r="M162" s="96" t="s">
        <v>217</v>
      </c>
      <c r="N162" s="97" t="s">
        <v>363</v>
      </c>
      <c r="O162" s="101"/>
      <c r="P162" s="135">
        <v>630000</v>
      </c>
      <c r="Q162" s="99">
        <v>630000</v>
      </c>
      <c r="R162" s="213" t="str">
        <f t="shared" si="9"/>
        <v>265</v>
      </c>
      <c r="T162" s="118"/>
    </row>
    <row r="163" spans="5:20" ht="13" x14ac:dyDescent="0.35">
      <c r="E163" s="76" t="str">
        <f t="shared" si="8"/>
        <v>265401</v>
      </c>
      <c r="G163" s="90">
        <v>6</v>
      </c>
      <c r="H163" s="91"/>
      <c r="I163" s="478" t="s">
        <v>139</v>
      </c>
      <c r="J163" s="479"/>
      <c r="K163" s="480"/>
      <c r="L163" s="95" t="s">
        <v>136</v>
      </c>
      <c r="M163" s="96" t="s">
        <v>128</v>
      </c>
      <c r="N163" s="97" t="s">
        <v>364</v>
      </c>
      <c r="O163" s="101"/>
      <c r="P163" s="135">
        <v>16644650.073379997</v>
      </c>
      <c r="Q163" s="99">
        <v>17080550.080000002</v>
      </c>
      <c r="R163" s="213" t="str">
        <f t="shared" si="9"/>
        <v>265</v>
      </c>
      <c r="T163" s="118"/>
    </row>
    <row r="164" spans="5:20" ht="13" x14ac:dyDescent="0.35">
      <c r="E164" s="76" t="str">
        <f t="shared" si="8"/>
        <v>265501</v>
      </c>
      <c r="G164" s="90">
        <v>6</v>
      </c>
      <c r="H164" s="91"/>
      <c r="I164" s="478" t="s">
        <v>139</v>
      </c>
      <c r="J164" s="479"/>
      <c r="K164" s="480"/>
      <c r="L164" s="95" t="s">
        <v>139</v>
      </c>
      <c r="M164" s="96" t="s">
        <v>128</v>
      </c>
      <c r="N164" s="97" t="s">
        <v>365</v>
      </c>
      <c r="O164" s="101"/>
      <c r="P164" s="135">
        <v>5196249</v>
      </c>
      <c r="Q164" s="99">
        <v>7703519</v>
      </c>
      <c r="R164" s="213" t="str">
        <f t="shared" si="9"/>
        <v>265</v>
      </c>
      <c r="T164" s="118"/>
    </row>
    <row r="165" spans="5:20" ht="13" x14ac:dyDescent="0.35">
      <c r="E165" s="76" t="str">
        <f t="shared" si="8"/>
        <v>265601</v>
      </c>
      <c r="G165" s="90">
        <v>6</v>
      </c>
      <c r="H165" s="91"/>
      <c r="I165" s="478" t="s">
        <v>139</v>
      </c>
      <c r="J165" s="479"/>
      <c r="K165" s="480"/>
      <c r="L165" s="95" t="s">
        <v>146</v>
      </c>
      <c r="M165" s="96" t="s">
        <v>128</v>
      </c>
      <c r="N165" s="97" t="s">
        <v>367</v>
      </c>
      <c r="O165" s="101"/>
      <c r="P165" s="135">
        <v>6097300</v>
      </c>
      <c r="Q165" s="99">
        <v>6747300</v>
      </c>
      <c r="R165" s="213" t="str">
        <f t="shared" si="9"/>
        <v>265</v>
      </c>
      <c r="T165" s="118"/>
    </row>
    <row r="166" spans="5:20" ht="13" x14ac:dyDescent="0.35">
      <c r="E166" s="76" t="str">
        <f t="shared" si="8"/>
        <v>265701</v>
      </c>
      <c r="G166" s="90">
        <v>6</v>
      </c>
      <c r="H166" s="91"/>
      <c r="I166" s="478" t="s">
        <v>139</v>
      </c>
      <c r="J166" s="479"/>
      <c r="K166" s="480"/>
      <c r="L166" s="95" t="s">
        <v>188</v>
      </c>
      <c r="M166" s="96" t="s">
        <v>128</v>
      </c>
      <c r="N166" s="97" t="s">
        <v>368</v>
      </c>
      <c r="O166" s="101"/>
      <c r="P166" s="135">
        <v>144500</v>
      </c>
      <c r="Q166" s="99">
        <v>144500</v>
      </c>
      <c r="R166" s="213" t="str">
        <f t="shared" si="9"/>
        <v>265</v>
      </c>
      <c r="T166" s="118"/>
    </row>
    <row r="167" spans="5:20" ht="13" x14ac:dyDescent="0.35">
      <c r="E167" s="76" t="str">
        <f t="shared" si="8"/>
        <v>266201</v>
      </c>
      <c r="G167" s="90">
        <v>6</v>
      </c>
      <c r="H167" s="91"/>
      <c r="I167" s="478" t="s">
        <v>146</v>
      </c>
      <c r="J167" s="479"/>
      <c r="K167" s="480"/>
      <c r="L167" s="95" t="s">
        <v>132</v>
      </c>
      <c r="M167" s="96" t="s">
        <v>128</v>
      </c>
      <c r="N167" s="97" t="s">
        <v>369</v>
      </c>
      <c r="O167" s="101"/>
      <c r="P167" s="135">
        <v>18223236.614999998</v>
      </c>
      <c r="Q167" s="99">
        <v>26954824.189999998</v>
      </c>
      <c r="R167" s="213" t="str">
        <f t="shared" si="9"/>
        <v>266</v>
      </c>
      <c r="T167" s="118"/>
    </row>
    <row r="168" spans="5:20" ht="13" x14ac:dyDescent="0.35">
      <c r="E168" s="76" t="str">
        <f t="shared" si="8"/>
        <v>268301</v>
      </c>
      <c r="G168" s="90">
        <v>6</v>
      </c>
      <c r="H168" s="91"/>
      <c r="I168" s="478" t="s">
        <v>190</v>
      </c>
      <c r="J168" s="479"/>
      <c r="K168" s="480"/>
      <c r="L168" s="95" t="s">
        <v>175</v>
      </c>
      <c r="M168" s="96" t="s">
        <v>128</v>
      </c>
      <c r="N168" s="97" t="s">
        <v>370</v>
      </c>
      <c r="O168" s="101"/>
      <c r="P168" s="135">
        <v>221798144.48250002</v>
      </c>
      <c r="Q168" s="99">
        <v>208005513.94</v>
      </c>
      <c r="R168" s="213" t="str">
        <f t="shared" si="9"/>
        <v>268</v>
      </c>
      <c r="T168" s="118"/>
    </row>
    <row r="169" spans="5:20" ht="13" customHeight="1" thickBot="1" x14ac:dyDescent="0.4">
      <c r="G169" s="90"/>
      <c r="H169" s="91"/>
      <c r="I169" s="105"/>
      <c r="J169" s="106"/>
      <c r="K169" s="107"/>
      <c r="L169" s="108"/>
      <c r="M169" s="136"/>
      <c r="N169" s="97"/>
      <c r="O169" s="101"/>
      <c r="P169" s="126"/>
      <c r="Q169" s="126"/>
      <c r="T169" s="118"/>
    </row>
    <row r="170" spans="5:20" ht="13.5" thickBot="1" x14ac:dyDescent="0.4">
      <c r="G170" s="112"/>
      <c r="H170" s="113"/>
      <c r="I170" s="113"/>
      <c r="J170" s="113"/>
      <c r="K170" s="113"/>
      <c r="L170" s="113"/>
      <c r="M170" s="114"/>
      <c r="N170" s="137" t="s">
        <v>371</v>
      </c>
      <c r="O170" s="116"/>
      <c r="P170" s="117">
        <f>SUM(P147:P168)</f>
        <v>337071256.90587997</v>
      </c>
      <c r="Q170" s="117">
        <f>SUM(Q147:Q168)</f>
        <v>337071256.93000001</v>
      </c>
      <c r="R170" s="118"/>
      <c r="S170" s="215"/>
      <c r="T170" s="118"/>
    </row>
    <row r="171" spans="5:20" ht="13" x14ac:dyDescent="0.35">
      <c r="G171" s="80"/>
      <c r="H171" s="81"/>
      <c r="I171" s="82"/>
      <c r="J171" s="83"/>
      <c r="K171" s="84"/>
      <c r="L171" s="85"/>
      <c r="M171" s="125"/>
      <c r="N171" s="120" t="s">
        <v>372</v>
      </c>
      <c r="O171" s="121"/>
      <c r="P171" s="135"/>
      <c r="Q171" s="135"/>
      <c r="T171" s="118"/>
    </row>
    <row r="172" spans="5:20" ht="12.65" customHeight="1" x14ac:dyDescent="0.35">
      <c r="E172" s="76" t="str">
        <f t="shared" ref="E172" si="10">2&amp;G172&amp;I172&amp;L172&amp;M172</f>
        <v>271201</v>
      </c>
      <c r="G172" s="90">
        <v>7</v>
      </c>
      <c r="H172" s="91"/>
      <c r="I172" s="478">
        <v>1</v>
      </c>
      <c r="J172" s="479"/>
      <c r="K172" s="480"/>
      <c r="L172" s="95">
        <v>2</v>
      </c>
      <c r="M172" s="96" t="s">
        <v>128</v>
      </c>
      <c r="N172" s="97" t="s">
        <v>375</v>
      </c>
      <c r="O172" s="101"/>
      <c r="P172" s="135">
        <v>141749205.8475</v>
      </c>
      <c r="Q172" s="99">
        <v>141749205.8475</v>
      </c>
      <c r="R172" s="213" t="str">
        <f t="shared" ref="R172" si="11">LEFT(E172,3)</f>
        <v>271</v>
      </c>
      <c r="T172" s="118"/>
    </row>
    <row r="173" spans="5:20" ht="12.65" customHeight="1" x14ac:dyDescent="0.35">
      <c r="G173" s="138"/>
      <c r="H173" s="139"/>
      <c r="I173" s="140"/>
      <c r="J173" s="141"/>
      <c r="K173" s="142"/>
      <c r="L173" s="143"/>
      <c r="M173" s="144"/>
      <c r="N173" s="145"/>
      <c r="O173" s="146"/>
      <c r="P173" s="126"/>
      <c r="Q173" s="126"/>
      <c r="T173" s="118"/>
    </row>
    <row r="174" spans="5:20" ht="13.5" thickBot="1" x14ac:dyDescent="0.4">
      <c r="G174" s="147"/>
      <c r="H174" s="148"/>
      <c r="I174" s="148"/>
      <c r="J174" s="148"/>
      <c r="K174" s="148"/>
      <c r="L174" s="148"/>
      <c r="M174" s="149"/>
      <c r="N174" s="150" t="s">
        <v>376</v>
      </c>
      <c r="O174" s="151"/>
      <c r="P174" s="152">
        <f>P172</f>
        <v>141749205.8475</v>
      </c>
      <c r="Q174" s="152">
        <f>Q172</f>
        <v>141749205.8475</v>
      </c>
      <c r="R174" s="118"/>
      <c r="T174" s="118"/>
    </row>
    <row r="175" spans="5:20" ht="13.5" thickBot="1" x14ac:dyDescent="0.4">
      <c r="G175" s="112"/>
      <c r="H175" s="113"/>
      <c r="I175" s="113"/>
      <c r="J175" s="113"/>
      <c r="K175" s="113"/>
      <c r="L175" s="113"/>
      <c r="M175" s="114"/>
      <c r="N175" s="115" t="s">
        <v>377</v>
      </c>
      <c r="O175" s="116"/>
      <c r="P175" s="117">
        <f>P39+P87+P131+P145+P170+P174</f>
        <v>4261146897.1897759</v>
      </c>
      <c r="Q175" s="117">
        <f>Q39+Q87+Q131+Q145+Q170+Q174</f>
        <v>6261146897.1897764</v>
      </c>
      <c r="R175" s="100"/>
      <c r="S175" s="118"/>
      <c r="T175" s="118"/>
    </row>
    <row r="176" spans="5:20" ht="13.5" thickBot="1" x14ac:dyDescent="0.4">
      <c r="F176" s="93"/>
      <c r="G176" s="106"/>
      <c r="H176" s="106"/>
      <c r="I176" s="106"/>
      <c r="J176" s="106"/>
      <c r="K176" s="106"/>
      <c r="L176" s="106"/>
      <c r="M176" s="153"/>
      <c r="N176" s="154"/>
      <c r="O176" s="155"/>
      <c r="P176" s="156"/>
      <c r="Q176" s="156"/>
      <c r="S176" s="100"/>
    </row>
    <row r="177" spans="7:19" ht="13" x14ac:dyDescent="0.35">
      <c r="G177" s="157"/>
      <c r="H177" s="158"/>
      <c r="I177" s="159"/>
      <c r="J177" s="160"/>
      <c r="K177" s="161"/>
      <c r="L177" s="162"/>
      <c r="M177" s="119"/>
      <c r="N177" s="120" t="s">
        <v>378</v>
      </c>
      <c r="O177" s="121"/>
      <c r="P177" s="126"/>
      <c r="Q177" s="126"/>
      <c r="S177" s="100"/>
    </row>
    <row r="178" spans="7:19" ht="13" x14ac:dyDescent="0.35">
      <c r="G178" s="216">
        <v>1</v>
      </c>
      <c r="H178" s="164"/>
      <c r="I178" s="478">
        <v>1</v>
      </c>
      <c r="J178" s="479"/>
      <c r="K178" s="480"/>
      <c r="L178" s="95">
        <v>5</v>
      </c>
      <c r="M178" s="96" t="s">
        <v>128</v>
      </c>
      <c r="N178" s="97" t="s">
        <v>380</v>
      </c>
      <c r="O178" s="101"/>
      <c r="P178" s="99">
        <v>14296273.852318034</v>
      </c>
      <c r="Q178" s="99">
        <v>14296273.852318034</v>
      </c>
      <c r="R178" s="213" t="str">
        <f t="shared" ref="R178:R180" si="12">LEFT(E178,3)</f>
        <v/>
      </c>
      <c r="S178" s="100"/>
    </row>
    <row r="179" spans="7:19" ht="13" x14ac:dyDescent="0.35">
      <c r="G179" s="216">
        <v>1</v>
      </c>
      <c r="H179" s="164"/>
      <c r="I179" s="478">
        <v>2</v>
      </c>
      <c r="J179" s="479"/>
      <c r="K179" s="480"/>
      <c r="L179" s="95">
        <v>6</v>
      </c>
      <c r="M179" s="96" t="s">
        <v>128</v>
      </c>
      <c r="N179" s="97" t="s">
        <v>382</v>
      </c>
      <c r="O179" s="101"/>
      <c r="P179" s="99">
        <v>18130206.924181964</v>
      </c>
      <c r="Q179" s="99">
        <v>18130206.924181964</v>
      </c>
      <c r="R179" s="213" t="str">
        <f t="shared" si="12"/>
        <v/>
      </c>
      <c r="S179" s="100"/>
    </row>
    <row r="180" spans="7:19" ht="13" x14ac:dyDescent="0.35">
      <c r="G180" s="216">
        <v>1</v>
      </c>
      <c r="H180" s="164"/>
      <c r="I180" s="478">
        <v>2</v>
      </c>
      <c r="J180" s="479"/>
      <c r="K180" s="480"/>
      <c r="L180" s="95">
        <v>6</v>
      </c>
      <c r="M180" s="96" t="s">
        <v>128</v>
      </c>
      <c r="N180" s="97" t="s">
        <v>383</v>
      </c>
      <c r="O180" s="101"/>
      <c r="P180" s="99">
        <v>1458185.19</v>
      </c>
      <c r="Q180" s="99">
        <v>1458185.19</v>
      </c>
      <c r="R180" s="213" t="str">
        <f t="shared" si="12"/>
        <v/>
      </c>
      <c r="S180" s="100"/>
    </row>
    <row r="181" spans="7:19" ht="13" customHeight="1" thickBot="1" x14ac:dyDescent="0.4">
      <c r="G181" s="165"/>
      <c r="H181" s="166"/>
      <c r="I181" s="167"/>
      <c r="J181" s="168"/>
      <c r="K181" s="169"/>
      <c r="L181" s="170"/>
      <c r="M181" s="130"/>
      <c r="N181" s="109"/>
      <c r="O181" s="110"/>
      <c r="P181" s="111"/>
      <c r="Q181" s="111"/>
      <c r="S181" s="100"/>
    </row>
    <row r="182" spans="7:19" ht="13.5" thickBot="1" x14ac:dyDescent="0.4">
      <c r="G182" s="171"/>
      <c r="H182" s="172"/>
      <c r="I182" s="172"/>
      <c r="J182" s="172"/>
      <c r="K182" s="172"/>
      <c r="L182" s="172"/>
      <c r="M182" s="173"/>
      <c r="N182" s="115" t="s">
        <v>384</v>
      </c>
      <c r="O182" s="116"/>
      <c r="P182" s="117">
        <f>SUM(P178:P180)</f>
        <v>33884665.966499999</v>
      </c>
      <c r="Q182" s="117">
        <f>SUM(Q178:Q180)</f>
        <v>33884665.966499999</v>
      </c>
      <c r="S182" s="100"/>
    </row>
    <row r="183" spans="7:19" ht="13" x14ac:dyDescent="0.35">
      <c r="G183" s="157"/>
      <c r="H183" s="158"/>
      <c r="I183" s="92"/>
      <c r="J183" s="93"/>
      <c r="K183" s="94"/>
      <c r="L183" s="174"/>
      <c r="M183" s="119"/>
      <c r="N183" s="120" t="s">
        <v>385</v>
      </c>
      <c r="O183" s="121"/>
      <c r="P183" s="126"/>
      <c r="Q183" s="126"/>
      <c r="R183" s="118"/>
      <c r="S183" s="100"/>
    </row>
    <row r="184" spans="7:19" ht="11.5" customHeight="1" x14ac:dyDescent="0.35">
      <c r="G184" s="216">
        <v>1</v>
      </c>
      <c r="H184" s="164"/>
      <c r="I184" s="478">
        <v>1</v>
      </c>
      <c r="J184" s="479"/>
      <c r="K184" s="480"/>
      <c r="L184" s="95">
        <v>1</v>
      </c>
      <c r="M184" s="96" t="s">
        <v>128</v>
      </c>
      <c r="N184" s="97" t="s">
        <v>387</v>
      </c>
      <c r="O184" s="101"/>
      <c r="P184" s="99">
        <v>460546700.20521164</v>
      </c>
      <c r="Q184" s="99">
        <v>460546700.20521164</v>
      </c>
      <c r="R184" s="213">
        <v>411</v>
      </c>
      <c r="S184" s="100"/>
    </row>
    <row r="185" spans="7:19" ht="12.65" customHeight="1" x14ac:dyDescent="0.35">
      <c r="G185" s="216">
        <v>1</v>
      </c>
      <c r="H185" s="164"/>
      <c r="I185" s="478">
        <v>1</v>
      </c>
      <c r="J185" s="479"/>
      <c r="K185" s="480"/>
      <c r="L185" s="95">
        <v>2</v>
      </c>
      <c r="M185" s="96" t="s">
        <v>128</v>
      </c>
      <c r="N185" s="97" t="s">
        <v>390</v>
      </c>
      <c r="O185" s="101"/>
      <c r="P185" s="99">
        <v>2465875745.7030001</v>
      </c>
      <c r="Q185" s="99">
        <v>465875745.70300007</v>
      </c>
      <c r="R185" s="213">
        <v>411</v>
      </c>
      <c r="S185" s="100"/>
    </row>
    <row r="186" spans="7:19" ht="13" x14ac:dyDescent="0.35">
      <c r="G186" s="216">
        <v>1</v>
      </c>
      <c r="H186" s="164"/>
      <c r="I186" s="478">
        <v>1</v>
      </c>
      <c r="J186" s="479"/>
      <c r="K186" s="480"/>
      <c r="L186" s="95">
        <v>5</v>
      </c>
      <c r="M186" s="96" t="s">
        <v>128</v>
      </c>
      <c r="N186" s="97" t="s">
        <v>392</v>
      </c>
      <c r="O186" s="101"/>
      <c r="P186" s="99">
        <v>12685531.200000001</v>
      </c>
      <c r="Q186" s="99">
        <v>12685531.200000001</v>
      </c>
      <c r="R186" s="213">
        <v>411</v>
      </c>
      <c r="S186" s="100"/>
    </row>
    <row r="187" spans="7:19" ht="13" x14ac:dyDescent="0.35">
      <c r="G187" s="216">
        <v>1</v>
      </c>
      <c r="H187" s="164"/>
      <c r="I187" s="478">
        <v>2</v>
      </c>
      <c r="J187" s="479"/>
      <c r="K187" s="480"/>
      <c r="L187" s="95">
        <v>6</v>
      </c>
      <c r="M187" s="96" t="s">
        <v>128</v>
      </c>
      <c r="N187" s="97" t="s">
        <v>394</v>
      </c>
      <c r="O187" s="101"/>
      <c r="P187" s="99">
        <v>16087500</v>
      </c>
      <c r="Q187" s="99">
        <v>16087500</v>
      </c>
      <c r="R187" s="213">
        <v>412</v>
      </c>
      <c r="S187" s="100"/>
    </row>
    <row r="188" spans="7:19" ht="13" x14ac:dyDescent="0.35">
      <c r="G188" s="216">
        <v>1</v>
      </c>
      <c r="H188" s="164"/>
      <c r="I188" s="478">
        <v>2</v>
      </c>
      <c r="J188" s="479"/>
      <c r="K188" s="480"/>
      <c r="L188" s="95">
        <v>6</v>
      </c>
      <c r="M188" s="175" t="s">
        <v>128</v>
      </c>
      <c r="N188" s="97" t="s">
        <v>395</v>
      </c>
      <c r="O188" s="101"/>
      <c r="P188" s="99">
        <v>7500000</v>
      </c>
      <c r="Q188" s="99">
        <v>7500000</v>
      </c>
      <c r="R188" s="213">
        <v>412</v>
      </c>
      <c r="S188" s="100"/>
    </row>
    <row r="189" spans="7:19" ht="13" customHeight="1" thickBot="1" x14ac:dyDescent="0.4">
      <c r="G189" s="165"/>
      <c r="H189" s="166"/>
      <c r="I189" s="167"/>
      <c r="J189" s="168"/>
      <c r="K189" s="169"/>
      <c r="L189" s="170"/>
      <c r="M189" s="130"/>
      <c r="N189" s="109"/>
      <c r="O189" s="110"/>
      <c r="P189" s="111"/>
      <c r="Q189" s="111"/>
      <c r="R189" s="118"/>
      <c r="S189" s="100"/>
    </row>
    <row r="190" spans="7:19" ht="13.5" thickBot="1" x14ac:dyDescent="0.4">
      <c r="G190" s="112"/>
      <c r="H190" s="113"/>
      <c r="I190" s="113"/>
      <c r="J190" s="113"/>
      <c r="K190" s="113"/>
      <c r="L190" s="113"/>
      <c r="M190" s="114"/>
      <c r="N190" s="115" t="s">
        <v>396</v>
      </c>
      <c r="O190" s="116"/>
      <c r="P190" s="117">
        <f>SUM(P184:P188)</f>
        <v>2962695477.1082115</v>
      </c>
      <c r="Q190" s="117">
        <f>SUM(Q184:Q188)</f>
        <v>962695477.10821176</v>
      </c>
      <c r="R190" s="118"/>
      <c r="S190" s="100"/>
    </row>
    <row r="191" spans="7:19" x14ac:dyDescent="0.35">
      <c r="S191" s="100"/>
    </row>
    <row r="192" spans="7:19" ht="13.5" thickBot="1" x14ac:dyDescent="0.4">
      <c r="M192" s="176"/>
      <c r="N192" s="177"/>
      <c r="O192" s="100"/>
      <c r="P192" s="178"/>
      <c r="Q192" s="178"/>
      <c r="S192" s="100"/>
    </row>
    <row r="193" spans="7:19" ht="13" x14ac:dyDescent="0.35">
      <c r="G193" s="179"/>
      <c r="H193" s="83"/>
      <c r="I193" s="83"/>
      <c r="J193" s="83"/>
      <c r="K193" s="83"/>
      <c r="L193" s="83"/>
      <c r="M193" s="180"/>
      <c r="N193" s="181" t="s">
        <v>104</v>
      </c>
      <c r="O193" s="87"/>
      <c r="P193" s="182">
        <v>7189957708.3314877</v>
      </c>
      <c r="Q193" s="182">
        <v>7189957708.3314877</v>
      </c>
      <c r="S193" s="100"/>
    </row>
    <row r="194" spans="7:19" ht="13.5" thickBot="1" x14ac:dyDescent="0.4">
      <c r="G194" s="183"/>
      <c r="H194" s="106"/>
      <c r="I194" s="106"/>
      <c r="J194" s="106"/>
      <c r="K194" s="106"/>
      <c r="L194" s="106"/>
      <c r="M194" s="184"/>
      <c r="N194" s="185" t="s">
        <v>384</v>
      </c>
      <c r="O194" s="186"/>
      <c r="P194" s="187">
        <f>$P$182</f>
        <v>33884665.966499999</v>
      </c>
      <c r="Q194" s="187">
        <f>$P$182</f>
        <v>33884665.966499999</v>
      </c>
      <c r="S194" s="100"/>
    </row>
    <row r="195" spans="7:19" ht="13.5" thickBot="1" x14ac:dyDescent="0.4">
      <c r="G195" s="183"/>
      <c r="H195" s="106"/>
      <c r="I195" s="106"/>
      <c r="J195" s="106"/>
      <c r="K195" s="106"/>
      <c r="L195" s="106"/>
      <c r="M195" s="184"/>
      <c r="N195" s="185" t="s">
        <v>397</v>
      </c>
      <c r="O195" s="156"/>
      <c r="P195" s="187">
        <f>SUM(P193:P194)</f>
        <v>7223842374.2979879</v>
      </c>
      <c r="Q195" s="187">
        <f>SUM(Q193:Q194)</f>
        <v>7223842374.2979879</v>
      </c>
      <c r="S195" s="100"/>
    </row>
    <row r="196" spans="7:19" ht="13" x14ac:dyDescent="0.35">
      <c r="M196" s="188"/>
      <c r="N196" s="189"/>
      <c r="O196" s="178"/>
      <c r="P196" s="178"/>
      <c r="Q196" s="178"/>
      <c r="S196" s="100"/>
    </row>
    <row r="197" spans="7:19" ht="13" thickBot="1" x14ac:dyDescent="0.4">
      <c r="M197" s="188"/>
      <c r="N197" s="190"/>
      <c r="O197" s="100"/>
      <c r="P197" s="100"/>
      <c r="Q197" s="100"/>
      <c r="S197" s="100"/>
    </row>
    <row r="198" spans="7:19" ht="13" x14ac:dyDescent="0.35">
      <c r="G198" s="179"/>
      <c r="H198" s="83"/>
      <c r="I198" s="83"/>
      <c r="J198" s="83"/>
      <c r="K198" s="83"/>
      <c r="L198" s="83"/>
      <c r="M198" s="180"/>
      <c r="N198" s="181" t="s">
        <v>398</v>
      </c>
      <c r="O198" s="87"/>
      <c r="P198" s="182">
        <f>$P$175</f>
        <v>4261146897.1897759</v>
      </c>
      <c r="Q198" s="182">
        <f>$Q$175</f>
        <v>6261146897.1897764</v>
      </c>
      <c r="S198" s="100"/>
    </row>
    <row r="199" spans="7:19" ht="13.5" thickBot="1" x14ac:dyDescent="0.4">
      <c r="G199" s="183"/>
      <c r="H199" s="106"/>
      <c r="I199" s="106"/>
      <c r="J199" s="106"/>
      <c r="K199" s="106"/>
      <c r="L199" s="106"/>
      <c r="M199" s="184"/>
      <c r="N199" s="185" t="s">
        <v>396</v>
      </c>
      <c r="O199" s="186"/>
      <c r="P199" s="187">
        <f>P190</f>
        <v>2962695477.1082115</v>
      </c>
      <c r="Q199" s="187">
        <f>Q190</f>
        <v>962695477.10821176</v>
      </c>
      <c r="S199" s="100"/>
    </row>
    <row r="200" spans="7:19" ht="13.5" thickBot="1" x14ac:dyDescent="0.4">
      <c r="G200" s="183"/>
      <c r="H200" s="106"/>
      <c r="I200" s="106"/>
      <c r="J200" s="106"/>
      <c r="K200" s="106"/>
      <c r="L200" s="106"/>
      <c r="M200" s="184"/>
      <c r="N200" s="185" t="s">
        <v>397</v>
      </c>
      <c r="O200" s="156"/>
      <c r="P200" s="187">
        <f>SUM(P198:P199)</f>
        <v>7223842374.297987</v>
      </c>
      <c r="Q200" s="187">
        <f>SUM(Q198:Q199)</f>
        <v>7223842374.2979879</v>
      </c>
      <c r="R200" s="100"/>
      <c r="S200" s="100"/>
    </row>
    <row r="201" spans="7:19" ht="16" thickBot="1" x14ac:dyDescent="0.4">
      <c r="M201" s="191"/>
      <c r="N201" s="192"/>
      <c r="O201" s="193"/>
      <c r="P201" s="194"/>
      <c r="Q201" s="194"/>
      <c r="S201" s="100"/>
    </row>
    <row r="202" spans="7:19" ht="13.5" thickBot="1" x14ac:dyDescent="0.4">
      <c r="G202" s="112"/>
      <c r="H202" s="113"/>
      <c r="I202" s="113"/>
      <c r="J202" s="113"/>
      <c r="K202" s="113"/>
      <c r="L202" s="113"/>
      <c r="M202" s="173"/>
      <c r="N202" s="195" t="s">
        <v>399</v>
      </c>
      <c r="O202" s="196"/>
      <c r="P202" s="117">
        <f>P195-P200</f>
        <v>0</v>
      </c>
      <c r="Q202" s="117">
        <f>Q195-Q200</f>
        <v>0</v>
      </c>
    </row>
    <row r="203" spans="7:19" ht="15.5" x14ac:dyDescent="0.35">
      <c r="M203" s="191"/>
      <c r="N203" s="197"/>
      <c r="O203" s="198"/>
      <c r="P203" s="199"/>
    </row>
    <row r="204" spans="7:19" x14ac:dyDescent="0.35">
      <c r="M204" s="76"/>
    </row>
    <row r="205" spans="7:19" x14ac:dyDescent="0.35">
      <c r="M205" s="76"/>
    </row>
    <row r="206" spans="7:19" x14ac:dyDescent="0.35">
      <c r="M206" s="76"/>
    </row>
    <row r="207" spans="7:19" x14ac:dyDescent="0.35">
      <c r="M207" s="76"/>
    </row>
    <row r="208" spans="7:19" x14ac:dyDescent="0.35">
      <c r="M208" s="76"/>
    </row>
  </sheetData>
  <mergeCells count="162"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G3:P3"/>
    <mergeCell ref="G4:P4"/>
    <mergeCell ref="G5:P5"/>
    <mergeCell ref="G11:M12"/>
    <mergeCell ref="N11:N12"/>
    <mergeCell ref="O11:O12"/>
    <mergeCell ref="P11:P12"/>
    <mergeCell ref="I18:K18"/>
    <mergeCell ref="I19:K19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61F5FC-226E-4792-B26B-E9E566093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7D5556-B976-4CEC-8F0A-FC3BA4C5B02C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3e1a5d64-8b76-47bb-8599-b566759b318a"/>
    <ds:schemaRef ds:uri="b826ceb5-efda-4966-bb90-1c1b4e360da2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Cuadro Ingresos 2025 JM</vt:lpstr>
      <vt:lpstr>Cuadro Gastos 2025 JM</vt:lpstr>
      <vt:lpstr>P2 Presupuesto Aprobado-Ejec </vt:lpstr>
      <vt:lpstr>P3 Ejecucion</vt:lpstr>
      <vt:lpstr>Ene</vt:lpstr>
      <vt:lpstr>Feb</vt:lpstr>
      <vt:lpstr>Cuadro Gastos 2024 JM (2)</vt:lpstr>
      <vt:lpstr>Cuadro Gastos 2024 JM Reform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2025-09-16T16:19:10Z</cp:lastPrinted>
  <dcterms:created xsi:type="dcterms:W3CDTF">2021-07-29T18:58:50Z</dcterms:created>
  <dcterms:modified xsi:type="dcterms:W3CDTF">2025-10-16T13:41:25Z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