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639" documentId="13_ncr:1_{CFD9E34F-7D67-4577-B101-AA2752729EDE}" xr6:coauthVersionLast="47" xr6:coauthVersionMax="47" xr10:uidLastSave="{A6982CDB-7491-4E21-9C4B-66B1786125F4}"/>
  <bookViews>
    <workbookView xWindow="2868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2" l="1"/>
  <c r="Q80" i="2" s="1"/>
  <c r="Q83" i="2"/>
  <c r="Q81" i="2"/>
  <c r="AH80" i="2"/>
  <c r="AG80" i="2"/>
  <c r="AF80" i="2"/>
  <c r="AD80" i="2"/>
  <c r="AC80" i="2"/>
  <c r="AB80" i="2"/>
  <c r="AE80" i="2" s="1"/>
  <c r="AA80" i="2"/>
  <c r="Z80" i="2"/>
  <c r="W80" i="2"/>
  <c r="V80" i="2"/>
  <c r="U80" i="2"/>
  <c r="T80" i="2"/>
  <c r="S80" i="2"/>
  <c r="R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Q79" i="2"/>
  <c r="Q78" i="2"/>
  <c r="Q77" i="2"/>
  <c r="Q69" i="2"/>
  <c r="Q70" i="2"/>
  <c r="Q71" i="2"/>
  <c r="Q72" i="2"/>
  <c r="Q73" i="2"/>
  <c r="Q74" i="2"/>
  <c r="Q75" i="2"/>
  <c r="Q76" i="2"/>
  <c r="AH67" i="2"/>
  <c r="AG67" i="2"/>
  <c r="AF67" i="2"/>
  <c r="AD67" i="2"/>
  <c r="AC67" i="2"/>
  <c r="AB67" i="2"/>
  <c r="AA67" i="2"/>
  <c r="Z67" i="2"/>
  <c r="W67" i="2"/>
  <c r="V67" i="2"/>
  <c r="U67" i="2"/>
  <c r="T67" i="2"/>
  <c r="S67" i="2"/>
  <c r="R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N54" i="2"/>
  <c r="N41" i="2"/>
  <c r="N28" i="2"/>
  <c r="N15" i="2"/>
  <c r="N9" i="2"/>
  <c r="X80" i="2" l="1"/>
  <c r="Y80" i="2"/>
  <c r="AE67" i="2"/>
  <c r="Y67" i="2"/>
  <c r="X67" i="2"/>
  <c r="F54" i="2"/>
  <c r="F41" i="2"/>
  <c r="F28" i="2"/>
  <c r="F15" i="2"/>
  <c r="F9" i="2"/>
  <c r="E54" i="2"/>
  <c r="D54" i="2"/>
  <c r="C54" i="2"/>
  <c r="E41" i="2"/>
  <c r="D41" i="2"/>
  <c r="C41" i="2"/>
  <c r="E28" i="2"/>
  <c r="D28" i="2"/>
  <c r="C28" i="2"/>
  <c r="E15" i="2"/>
  <c r="D15" i="2"/>
  <c r="C15" i="2"/>
  <c r="E9" i="2"/>
  <c r="D9" i="2"/>
  <c r="C9" i="2"/>
  <c r="Q68" i="2"/>
  <c r="G54" i="2"/>
  <c r="G41" i="2"/>
  <c r="G28" i="2"/>
  <c r="G15" i="2"/>
  <c r="P54" i="2"/>
  <c r="O54" i="2"/>
  <c r="P41" i="2"/>
  <c r="O41" i="2"/>
  <c r="P28" i="2"/>
  <c r="O28" i="2"/>
  <c r="P15" i="2"/>
  <c r="O15" i="2"/>
  <c r="P9" i="2"/>
  <c r="O9" i="2"/>
  <c r="M54" i="2"/>
  <c r="M41" i="2"/>
  <c r="M28" i="2"/>
  <c r="M15" i="2"/>
  <c r="M9" i="2"/>
  <c r="J9" i="2"/>
  <c r="I9" i="2"/>
  <c r="H9" i="2"/>
  <c r="G9" i="2"/>
  <c r="P67" i="2" l="1"/>
  <c r="Q67" i="2"/>
  <c r="Q56" i="2"/>
  <c r="Q57" i="2"/>
  <c r="Q58" i="2"/>
  <c r="Q59" i="2"/>
  <c r="Q60" i="2"/>
  <c r="Q61" i="2"/>
  <c r="Q62" i="2"/>
  <c r="Q63" i="2"/>
  <c r="Q64" i="2"/>
  <c r="Q65" i="2"/>
  <c r="Q66" i="2"/>
  <c r="AC54" i="2" l="1"/>
  <c r="Q55" i="2"/>
  <c r="AH54" i="2"/>
  <c r="AH41" i="2" s="1"/>
  <c r="AG54" i="2"/>
  <c r="AF54" i="2"/>
  <c r="AD54" i="2"/>
  <c r="AB54" i="2"/>
  <c r="AA54" i="2"/>
  <c r="Z54" i="2"/>
  <c r="W54" i="2"/>
  <c r="V54" i="2"/>
  <c r="U54" i="2"/>
  <c r="T54" i="2"/>
  <c r="S54" i="2"/>
  <c r="R54" i="2"/>
  <c r="L54" i="2"/>
  <c r="J54" i="2"/>
  <c r="I54" i="2"/>
  <c r="H54" i="2"/>
  <c r="Y53" i="2"/>
  <c r="X53" i="2"/>
  <c r="Y52" i="2"/>
  <c r="X52" i="2"/>
  <c r="Y51" i="2"/>
  <c r="X51" i="2"/>
  <c r="Y50" i="2"/>
  <c r="X50" i="2"/>
  <c r="Y49" i="2"/>
  <c r="X49" i="2"/>
  <c r="Q53" i="2"/>
  <c r="Q52" i="2"/>
  <c r="Q51" i="2"/>
  <c r="Q50" i="2"/>
  <c r="Q49" i="2"/>
  <c r="Q48" i="2"/>
  <c r="Y48" i="2"/>
  <c r="X48" i="2"/>
  <c r="Y47" i="2"/>
  <c r="X47" i="2"/>
  <c r="Y46" i="2"/>
  <c r="X46" i="2"/>
  <c r="X44" i="2"/>
  <c r="Y44" i="2"/>
  <c r="AE44" i="2"/>
  <c r="Y45" i="2"/>
  <c r="X45" i="2"/>
  <c r="L9" i="2"/>
  <c r="AE11" i="2"/>
  <c r="AE12" i="2"/>
  <c r="AE13" i="2"/>
  <c r="AE14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2" i="2"/>
  <c r="AE43" i="2"/>
  <c r="AE10" i="2"/>
  <c r="AE54" i="2" l="1"/>
  <c r="AC41" i="2" s="1"/>
  <c r="Q54" i="2"/>
  <c r="Y54" i="2"/>
  <c r="X54" i="2"/>
  <c r="K9" i="2"/>
  <c r="Y43" i="2"/>
  <c r="X43" i="2"/>
  <c r="AA41" i="2"/>
  <c r="AA15" i="2"/>
  <c r="AA9" i="2"/>
  <c r="AG41" i="2"/>
  <c r="AF41" i="2"/>
  <c r="AH28" i="2"/>
  <c r="AG28" i="2"/>
  <c r="AF28" i="2"/>
  <c r="AG15" i="2"/>
  <c r="AH15" i="2"/>
  <c r="AF15" i="2"/>
  <c r="AD41" i="2"/>
  <c r="AB41" i="2"/>
  <c r="AD28" i="2"/>
  <c r="AC28" i="2"/>
  <c r="AB28" i="2"/>
  <c r="AC15" i="2"/>
  <c r="AD15" i="2"/>
  <c r="Y42" i="2"/>
  <c r="X42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Y31" i="2"/>
  <c r="X31" i="2"/>
  <c r="Y30" i="2"/>
  <c r="X30" i="2"/>
  <c r="Y29" i="2"/>
  <c r="X29" i="2"/>
  <c r="Y27" i="2"/>
  <c r="X27" i="2"/>
  <c r="Y26" i="2"/>
  <c r="X26" i="2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X19" i="2"/>
  <c r="Y18" i="2"/>
  <c r="X18" i="2"/>
  <c r="Y17" i="2"/>
  <c r="X17" i="2"/>
  <c r="Y16" i="2"/>
  <c r="X16" i="2"/>
  <c r="Y14" i="2"/>
  <c r="X14" i="2"/>
  <c r="Y13" i="2"/>
  <c r="X13" i="2"/>
  <c r="Y12" i="2"/>
  <c r="X12" i="2"/>
  <c r="Y11" i="2"/>
  <c r="X11" i="2"/>
  <c r="Y10" i="2"/>
  <c r="X10" i="2"/>
  <c r="V41" i="2"/>
  <c r="U41" i="2"/>
  <c r="T41" i="2"/>
  <c r="S41" i="2"/>
  <c r="R41" i="2"/>
  <c r="Q41" i="2"/>
  <c r="Z41" i="2"/>
  <c r="J41" i="2"/>
  <c r="I41" i="2"/>
  <c r="H41" i="2"/>
  <c r="L41" i="2"/>
  <c r="W28" i="2"/>
  <c r="V28" i="2"/>
  <c r="U28" i="2"/>
  <c r="T28" i="2"/>
  <c r="S28" i="2"/>
  <c r="R28" i="2"/>
  <c r="Q28" i="2"/>
  <c r="Z28" i="2"/>
  <c r="J28" i="2"/>
  <c r="I28" i="2"/>
  <c r="H28" i="2"/>
  <c r="L28" i="2"/>
  <c r="L15" i="2"/>
  <c r="H15" i="2"/>
  <c r="I15" i="2"/>
  <c r="J15" i="2"/>
  <c r="Z15" i="2"/>
  <c r="Q15" i="2"/>
  <c r="R15" i="2"/>
  <c r="S15" i="2"/>
  <c r="T15" i="2"/>
  <c r="U15" i="2"/>
  <c r="V15" i="2"/>
  <c r="W15" i="2"/>
  <c r="AB15" i="2"/>
  <c r="AG9" i="2"/>
  <c r="AH9" i="2"/>
  <c r="AF9" i="2"/>
  <c r="AC9" i="2"/>
  <c r="AD9" i="2"/>
  <c r="AB9" i="2"/>
  <c r="Z9" i="2"/>
  <c r="Q9" i="2"/>
  <c r="R9" i="2"/>
  <c r="S9" i="2"/>
  <c r="T9" i="2"/>
  <c r="U9" i="2"/>
  <c r="V9" i="2"/>
  <c r="W9" i="2"/>
  <c r="K16" i="2" l="1"/>
  <c r="AE28" i="2"/>
  <c r="AE41" i="2"/>
  <c r="AE15" i="2"/>
  <c r="X28" i="2"/>
  <c r="Y28" i="2"/>
  <c r="X15" i="2"/>
  <c r="X41" i="2"/>
  <c r="Y41" i="2"/>
  <c r="Y15" i="2"/>
  <c r="X9" i="2"/>
  <c r="Y9" i="2"/>
  <c r="K17" i="2" l="1"/>
  <c r="AE9" i="2"/>
  <c r="K18" i="2" l="1"/>
  <c r="K19" i="2" l="1"/>
  <c r="K20" i="2" l="1"/>
  <c r="K21" i="2" l="1"/>
  <c r="K22" i="2" l="1"/>
  <c r="K23" i="2" l="1"/>
  <c r="K24" i="2" l="1"/>
  <c r="K25" i="2" l="1"/>
  <c r="K26" i="2" l="1"/>
  <c r="K27" i="2" l="1"/>
  <c r="K29" i="2" l="1"/>
  <c r="K15" i="2"/>
  <c r="K30" i="2" l="1"/>
  <c r="K31" i="2" l="1"/>
  <c r="K32" i="2" l="1"/>
  <c r="K33" i="2" l="1"/>
  <c r="K34" i="2" l="1"/>
  <c r="K35" i="2" l="1"/>
  <c r="K36" i="2" l="1"/>
  <c r="K37" i="2" l="1"/>
  <c r="K38" i="2" l="1"/>
  <c r="K39" i="2" l="1"/>
  <c r="K40" i="2" l="1"/>
  <c r="K28" i="2" l="1"/>
  <c r="K54" i="2" l="1"/>
  <c r="W41" i="2"/>
  <c r="K41" i="2"/>
</calcChain>
</file>

<file path=xl/sharedStrings.xml><?xml version="1.0" encoding="utf-8"?>
<sst xmlns="http://schemas.openxmlformats.org/spreadsheetml/2006/main" count="148" uniqueCount="60">
  <si>
    <t>Cuadro 1. Estadísticas institucionales de reclamaciones atendidas por ProUsuario por tipo de decisión y montos instruidos a acreditar a favor del usuario, según año y mes.</t>
  </si>
  <si>
    <t>Fecha</t>
  </si>
  <si>
    <t>Resultado</t>
  </si>
  <si>
    <t>Monto instruido a devolver a favor del Usuario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</si>
  <si>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</si>
  <si>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</si>
  <si>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</si>
  <si>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</si>
  <si>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</si>
  <si>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</si>
  <si>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</si>
  <si>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</si>
  <si>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</si>
  <si>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</si>
  <si>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</si>
  <si>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</si>
  <si>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</si>
  <si>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</si>
  <si>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</si>
  <si>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</si>
  <si>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</si>
  <si>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</si>
  <si>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Total de reclamaciones que ingresaron en ese período.</t>
  </si>
  <si>
    <t>Inadmisibles</t>
  </si>
  <si>
    <t>Monto acordado para acreditación.</t>
  </si>
  <si>
    <t>Reclamaciones que implicaron devolución</t>
  </si>
  <si>
    <t>Cantidad de reclamaciones cuyo resultado implica una acreditación al usuario.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</si>
  <si>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</si>
  <si>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</si>
  <si>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</si>
  <si>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</si>
  <si>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</si>
  <si>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</si>
  <si>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</si>
  <si>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</si>
  <si>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</si>
  <si>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</si>
  <si>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</si>
  <si>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</si>
  <si>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Tipo de caso</t>
  </si>
  <si>
    <t>Reclamaciones</t>
  </si>
  <si>
    <t>Reconsideraciones</t>
  </si>
  <si>
    <t>Sin Decisión</t>
  </si>
  <si>
    <t>Con Decisión</t>
  </si>
  <si>
    <t>Casos recibidos</t>
  </si>
  <si>
    <t>Tiempo de respuesta (días)</t>
  </si>
  <si>
    <t>Flujo de casos</t>
  </si>
  <si>
    <t>Total de reconsideraciones que ingresaron en ese período.</t>
  </si>
  <si>
    <t>Casos que se completaron en ese período.</t>
  </si>
  <si>
    <t>Casos en proceso al final de ese período.</t>
  </si>
  <si>
    <t>Casos que fueron desactivadas luego de la apertura, por ser duplicados o errores de sistema.</t>
  </si>
  <si>
    <t>Casos cuyo resultado fue favorable para el usuario.</t>
  </si>
  <si>
    <t>Casos cuyo resultado fue desfavorable para el usuario, o en otras palabras, favorable para la entidad.</t>
  </si>
  <si>
    <t>Casos que se completaron sin un veredicto de favorabilidad, ya sea porque fueron desestimadas por el usuario, o recibieron una carta informativa.</t>
  </si>
  <si>
    <t>Casos considerados inadmisibles por no cumplir con los requisitos de admisión, conforme establece el Reglamento de Protección al Usuario, Art. 31.</t>
  </si>
  <si>
    <t>Casos que se completaron con dictamen de decisión favorable, desfavorable o inadmisible en conformidad a lo establecido en el Art. 28 y 29 del Reglamento de Protección al Usuario.</t>
  </si>
  <si>
    <t>Casos que se completaron sin una decisión, ya sea porque fueron desestimadas por el usuario o recibieron una carta informativa.</t>
  </si>
  <si>
    <t>Total de casos recibidos: suma de reclamaciones y reconsideraciones.</t>
  </si>
  <si>
    <t>Promedio del tiempo que se tomó responder los casos del período. Las reclamaciones tienen un tiempo de compromiso de 60 días y las reconsideraciones de 30 días. A partir de enero 2025 se ofrece información diferenciada entre reclamaciones y reconsideraciones.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</si>
  <si>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ProUsuario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</si>
</sst>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mmm\ yyyy"/>
    <numFmt numFmtId="166" formatCode="0.0%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/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2" tint="-9.9948118533890809E-2"/>
      </right>
      <top style="thin">
        <color auto="1"/>
      </top>
      <bottom/>
      <diagonal/>
    </border>
    <border>
      <left style="thin">
        <color theme="1" tint="0.499984740745262"/>
      </left>
      <right/>
      <top style="thin">
        <color auto="1"/>
      </top>
      <bottom/>
      <diagonal/>
    </border>
    <border>
      <left/>
      <right style="thin">
        <color theme="1" tint="0.499984740745262"/>
      </right>
      <top style="thin">
        <color auto="1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theme="1" tint="0.499984740745262"/>
      </left>
      <right style="thick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theme="1" tint="0.499984740745262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theme="1" tint="0.24994659260841701"/>
      </left>
      <right/>
      <top/>
      <bottom style="medium">
        <color indexed="64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9" fontId="3" fillId="0" borderId="0" xfId="2" applyFont="1"/>
    <xf numFmtId="164" fontId="3" fillId="0" borderId="0" xfId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9" fontId="3" fillId="0" borderId="0" xfId="2" applyFont="1" applyBorder="1"/>
    <xf numFmtId="164" fontId="3" fillId="0" borderId="0" xfId="1" applyFont="1" applyBorder="1"/>
    <xf numFmtId="165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9" fontId="3" fillId="0" borderId="1" xfId="2" applyFont="1" applyBorder="1"/>
    <xf numFmtId="164" fontId="3" fillId="0" borderId="1" xfId="1" applyFont="1" applyBorder="1"/>
    <xf numFmtId="1" fontId="4" fillId="0" borderId="0" xfId="1" applyNumberFormat="1" applyFont="1" applyBorder="1" applyAlignment="1">
      <alignment horizontal="center"/>
    </xf>
    <xf numFmtId="164" fontId="4" fillId="0" borderId="6" xfId="1" applyFont="1" applyBorder="1"/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164" fontId="4" fillId="0" borderId="9" xfId="1" applyFont="1" applyBorder="1"/>
    <xf numFmtId="165" fontId="4" fillId="0" borderId="0" xfId="0" applyNumberFormat="1" applyFont="1" applyAlignment="1">
      <alignment horizontal="center" vertical="top"/>
    </xf>
    <xf numFmtId="164" fontId="4" fillId="0" borderId="0" xfId="1" applyFont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165" fontId="9" fillId="0" borderId="0" xfId="0" applyNumberFormat="1" applyFont="1"/>
    <xf numFmtId="0" fontId="8" fillId="4" borderId="34" xfId="0" applyFont="1" applyFill="1" applyBorder="1" applyAlignment="1">
      <alignment horizontal="center" vertical="center"/>
    </xf>
    <xf numFmtId="9" fontId="8" fillId="4" borderId="0" xfId="0" applyNumberFormat="1" applyFont="1" applyFill="1" applyAlignment="1">
      <alignment horizontal="center" vertical="center" wrapText="1"/>
    </xf>
    <xf numFmtId="164" fontId="6" fillId="4" borderId="6" xfId="1" applyFont="1" applyFill="1" applyBorder="1"/>
    <xf numFmtId="0" fontId="4" fillId="4" borderId="14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9" fontId="8" fillId="4" borderId="3" xfId="0" applyNumberFormat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/>
    </xf>
    <xf numFmtId="164" fontId="6" fillId="4" borderId="7" xfId="1" applyFont="1" applyFill="1" applyBorder="1" applyAlignment="1">
      <alignment horizontal="center"/>
    </xf>
    <xf numFmtId="164" fontId="6" fillId="4" borderId="2" xfId="1" applyFont="1" applyFill="1" applyBorder="1"/>
    <xf numFmtId="0" fontId="8" fillId="4" borderId="36" xfId="0" applyFont="1" applyFill="1" applyBorder="1" applyAlignment="1">
      <alignment horizontal="center" vertical="center"/>
    </xf>
    <xf numFmtId="9" fontId="4" fillId="0" borderId="4" xfId="2" applyFont="1" applyBorder="1" applyAlignment="1">
      <alignment horizontal="center"/>
    </xf>
    <xf numFmtId="164" fontId="4" fillId="0" borderId="4" xfId="1" applyFont="1" applyBorder="1"/>
    <xf numFmtId="164" fontId="4" fillId="0" borderId="46" xfId="1" applyFont="1" applyBorder="1"/>
    <xf numFmtId="164" fontId="4" fillId="0" borderId="5" xfId="1" applyFont="1" applyBorder="1"/>
    <xf numFmtId="166" fontId="4" fillId="0" borderId="0" xfId="2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6" fillId="4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32" xfId="0" applyNumberFormat="1" applyFont="1" applyBorder="1" applyAlignment="1">
      <alignment horizontal="center"/>
    </xf>
    <xf numFmtId="167" fontId="4" fillId="0" borderId="46" xfId="0" applyNumberFormat="1" applyFont="1" applyBorder="1" applyAlignment="1">
      <alignment horizontal="center"/>
    </xf>
    <xf numFmtId="164" fontId="6" fillId="4" borderId="0" xfId="1" applyFont="1" applyFill="1" applyBorder="1" applyAlignment="1">
      <alignment horizontal="center"/>
    </xf>
    <xf numFmtId="164" fontId="6" fillId="4" borderId="9" xfId="1" applyFont="1" applyFill="1" applyBorder="1" applyAlignment="1">
      <alignment horizontal="center"/>
    </xf>
    <xf numFmtId="0" fontId="4" fillId="4" borderId="57" xfId="0" applyFont="1" applyFill="1" applyBorder="1" applyAlignment="1">
      <alignment horizontal="center" vertical="center" wrapText="1"/>
    </xf>
    <xf numFmtId="0" fontId="4" fillId="4" borderId="58" xfId="0" applyFont="1" applyFill="1" applyBorder="1" applyAlignment="1">
      <alignment horizontal="center" vertical="center" wrapText="1"/>
    </xf>
    <xf numFmtId="0" fontId="8" fillId="4" borderId="59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0" fontId="4" fillId="4" borderId="64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28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4" borderId="16" xfId="0" applyNumberFormat="1" applyFont="1" applyFill="1" applyBorder="1" applyAlignment="1">
      <alignment horizontal="center"/>
    </xf>
    <xf numFmtId="3" fontId="6" fillId="4" borderId="17" xfId="0" applyNumberFormat="1" applyFont="1" applyFill="1" applyBorder="1" applyAlignment="1">
      <alignment horizontal="center"/>
    </xf>
    <xf numFmtId="3" fontId="6" fillId="4" borderId="30" xfId="0" applyNumberFormat="1" applyFont="1" applyFill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3" fontId="6" fillId="4" borderId="18" xfId="0" applyNumberFormat="1" applyFont="1" applyFill="1" applyBorder="1" applyAlignment="1">
      <alignment horizontal="center"/>
    </xf>
    <xf numFmtId="3" fontId="6" fillId="4" borderId="33" xfId="0" applyNumberFormat="1" applyFont="1" applyFill="1" applyBorder="1" applyAlignment="1">
      <alignment horizontal="center"/>
    </xf>
    <xf numFmtId="3" fontId="4" fillId="0" borderId="32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3" fontId="4" fillId="0" borderId="42" xfId="0" applyNumberFormat="1" applyFont="1" applyBorder="1" applyAlignment="1">
      <alignment horizontal="center"/>
    </xf>
    <xf numFmtId="3" fontId="6" fillId="4" borderId="10" xfId="0" applyNumberFormat="1" applyFont="1" applyFill="1" applyBorder="1" applyAlignment="1">
      <alignment horizontal="center"/>
    </xf>
    <xf numFmtId="3" fontId="6" fillId="4" borderId="23" xfId="0" applyNumberFormat="1" applyFont="1" applyFill="1" applyBorder="1" applyAlignment="1">
      <alignment horizontal="center"/>
    </xf>
    <xf numFmtId="3" fontId="6" fillId="4" borderId="19" xfId="0" applyNumberFormat="1" applyFont="1" applyFill="1" applyBorder="1" applyAlignment="1">
      <alignment horizontal="center"/>
    </xf>
    <xf numFmtId="3" fontId="6" fillId="4" borderId="24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19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3" fontId="6" fillId="4" borderId="7" xfId="0" applyNumberFormat="1" applyFont="1" applyFill="1" applyBorder="1" applyAlignment="1">
      <alignment horizontal="center"/>
    </xf>
    <xf numFmtId="3" fontId="6" fillId="4" borderId="21" xfId="0" applyNumberFormat="1" applyFont="1" applyFill="1" applyBorder="1" applyAlignment="1">
      <alignment horizontal="center"/>
    </xf>
    <xf numFmtId="3" fontId="6" fillId="4" borderId="20" xfId="0" applyNumberFormat="1" applyFont="1" applyFill="1" applyBorder="1" applyAlignment="1">
      <alignment horizontal="center"/>
    </xf>
    <xf numFmtId="3" fontId="6" fillId="4" borderId="22" xfId="0" applyNumberFormat="1" applyFont="1" applyFill="1" applyBorder="1" applyAlignment="1">
      <alignment horizontal="center"/>
    </xf>
    <xf numFmtId="3" fontId="4" fillId="0" borderId="40" xfId="0" applyNumberFormat="1" applyFont="1" applyBorder="1" applyAlignment="1">
      <alignment horizontal="center"/>
    </xf>
    <xf numFmtId="3" fontId="4" fillId="0" borderId="43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3" fontId="4" fillId="0" borderId="47" xfId="0" applyNumberFormat="1" applyFont="1" applyBorder="1" applyAlignment="1">
      <alignment horizontal="center"/>
    </xf>
    <xf numFmtId="3" fontId="6" fillId="4" borderId="6" xfId="0" applyNumberFormat="1" applyFont="1" applyFill="1" applyBorder="1" applyAlignment="1">
      <alignment horizontal="center"/>
    </xf>
    <xf numFmtId="3" fontId="6" fillId="4" borderId="49" xfId="0" applyNumberFormat="1" applyFont="1" applyFill="1" applyBorder="1" applyAlignment="1">
      <alignment horizontal="center"/>
    </xf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6" fillId="4" borderId="25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>
      <alignment horizontal="center"/>
    </xf>
    <xf numFmtId="3" fontId="6" fillId="4" borderId="53" xfId="0" applyNumberFormat="1" applyFont="1" applyFill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54" xfId="1" applyNumberFormat="1" applyFont="1" applyBorder="1" applyAlignment="1">
      <alignment horizontal="center"/>
    </xf>
    <xf numFmtId="3" fontId="6" fillId="4" borderId="65" xfId="0" applyNumberFormat="1" applyFont="1" applyFill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3" fontId="4" fillId="0" borderId="66" xfId="1" applyNumberFormat="1" applyFont="1" applyBorder="1" applyAlignment="1">
      <alignment horizontal="center"/>
    </xf>
    <xf numFmtId="165" fontId="4" fillId="0" borderId="34" xfId="0" applyNumberFormat="1" applyFont="1" applyBorder="1" applyAlignment="1">
      <alignment horizontal="left" vertical="top"/>
    </xf>
    <xf numFmtId="165" fontId="4" fillId="0" borderId="35" xfId="0" applyNumberFormat="1" applyFont="1" applyBorder="1" applyAlignment="1">
      <alignment horizontal="left" vertical="top"/>
    </xf>
    <xf numFmtId="165" fontId="4" fillId="2" borderId="34" xfId="0" applyNumberFormat="1" applyFont="1" applyFill="1" applyBorder="1" applyAlignment="1">
      <alignment horizontal="left" vertical="top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164" fontId="5" fillId="3" borderId="48" xfId="1" applyFont="1" applyFill="1" applyBorder="1" applyAlignment="1">
      <alignment horizontal="center" vertical="center" wrapText="1"/>
    </xf>
    <xf numFmtId="164" fontId="5" fillId="3" borderId="14" xfId="1" applyFont="1" applyFill="1" applyBorder="1" applyAlignment="1">
      <alignment horizontal="center" vertical="center" wrapText="1"/>
    </xf>
    <xf numFmtId="164" fontId="5" fillId="3" borderId="63" xfId="1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9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409178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104"/>
  <sheetViews>
    <sheetView showGridLines="0" tabSelected="1" zoomScale="83" zoomScaleNormal="70" workbookViewId="0">
      <pane ySplit="8" topLeftCell="A66" activePane="bottomLeft" state="frozen"/>
      <selection pane="bottomLeft" activeCell="B84" sqref="B84"/>
    </sheetView>
  </sheetViews>
  <sheetFormatPr defaultColWidth="9.140625" defaultRowHeight="15" x14ac:dyDescent="0.25"/>
  <cols>
    <col min="2" max="2" width="13.5703125" customWidth="1"/>
    <col min="3" max="3" width="10.7109375" customWidth="1"/>
    <col min="4" max="4" width="13.28515625" customWidth="1"/>
    <col min="5" max="5" width="10.7109375" customWidth="1"/>
    <col min="6" max="6" width="20.42578125" customWidth="1"/>
    <col min="7" max="7" width="21.140625" customWidth="1"/>
    <col min="8" max="8" width="15.42578125" customWidth="1"/>
    <col min="9" max="9" width="10.7109375" customWidth="1"/>
    <col min="10" max="10" width="13.140625" customWidth="1"/>
    <col min="11" max="11" width="12.42578125" bestFit="1" customWidth="1"/>
    <col min="12" max="12" width="14.42578125" bestFit="1" customWidth="1"/>
    <col min="13" max="13" width="18.42578125" customWidth="1"/>
    <col min="14" max="14" width="20.42578125" customWidth="1"/>
    <col min="15" max="16" width="14.42578125" customWidth="1"/>
    <col min="17" max="17" width="16.7109375" customWidth="1"/>
    <col min="18" max="18" width="10.7109375" customWidth="1"/>
    <col min="19" max="19" width="13.28515625" customWidth="1"/>
    <col min="20" max="21" width="10.7109375" customWidth="1"/>
    <col min="22" max="22" width="12.5703125" customWidth="1"/>
    <col min="23" max="23" width="10.7109375" customWidth="1"/>
    <col min="24" max="24" width="14.28515625" customWidth="1"/>
    <col min="25" max="27" width="15.85546875" customWidth="1"/>
    <col min="28" max="30" width="21.42578125" customWidth="1"/>
    <col min="31" max="31" width="17.7109375" customWidth="1"/>
    <col min="32" max="32" width="10.5703125" customWidth="1"/>
    <col min="33" max="33" width="11.5703125" customWidth="1"/>
    <col min="34" max="34" width="10.5703125" customWidth="1"/>
  </cols>
  <sheetData>
    <row r="1" spans="1:34" ht="15.75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.75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31.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18" customHeight="1" thickBot="1" x14ac:dyDescent="0.3">
      <c r="B4" s="111" t="s">
        <v>0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53"/>
      <c r="AH4" s="21"/>
    </row>
    <row r="5" spans="1:34" ht="21" customHeight="1" thickTop="1" thickBot="1" x14ac:dyDescent="0.3">
      <c r="B5" s="132" t="s">
        <v>1</v>
      </c>
      <c r="C5" s="140" t="s">
        <v>46</v>
      </c>
      <c r="D5" s="140"/>
      <c r="E5" s="140"/>
      <c r="F5" s="140"/>
      <c r="G5" s="140"/>
      <c r="H5" s="140"/>
      <c r="I5" s="140"/>
      <c r="J5" s="140"/>
      <c r="K5" s="140"/>
      <c r="L5" s="146"/>
      <c r="M5" s="139" t="s">
        <v>2</v>
      </c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1"/>
      <c r="AB5" s="108" t="s">
        <v>3</v>
      </c>
      <c r="AC5" s="109"/>
      <c r="AD5" s="109"/>
      <c r="AE5" s="109"/>
      <c r="AF5" s="109"/>
      <c r="AG5" s="109"/>
      <c r="AH5" s="110"/>
    </row>
    <row r="6" spans="1:34" ht="31.5" customHeight="1" x14ac:dyDescent="0.25">
      <c r="B6" s="132"/>
      <c r="C6" s="125" t="s">
        <v>44</v>
      </c>
      <c r="D6" s="125"/>
      <c r="E6" s="126"/>
      <c r="F6" s="142" t="s">
        <v>39</v>
      </c>
      <c r="G6" s="143"/>
      <c r="H6" s="124" t="s">
        <v>4</v>
      </c>
      <c r="I6" s="125"/>
      <c r="J6" s="125"/>
      <c r="K6" s="129" t="s">
        <v>5</v>
      </c>
      <c r="L6" s="134" t="s">
        <v>6</v>
      </c>
      <c r="M6" s="137" t="s">
        <v>45</v>
      </c>
      <c r="N6" s="138"/>
      <c r="O6" s="127" t="s">
        <v>7</v>
      </c>
      <c r="P6" s="116"/>
      <c r="Q6" s="116"/>
      <c r="R6" s="116"/>
      <c r="S6" s="116"/>
      <c r="T6" s="116"/>
      <c r="U6" s="116"/>
      <c r="V6" s="116"/>
      <c r="W6" s="116"/>
      <c r="X6" s="116"/>
      <c r="Y6" s="117"/>
      <c r="Z6" s="122" t="s">
        <v>8</v>
      </c>
      <c r="AA6" s="134" t="s">
        <v>9</v>
      </c>
      <c r="AB6" s="116" t="s">
        <v>10</v>
      </c>
      <c r="AC6" s="116"/>
      <c r="AD6" s="117"/>
      <c r="AE6" s="122" t="s">
        <v>11</v>
      </c>
      <c r="AF6" s="124" t="s">
        <v>12</v>
      </c>
      <c r="AG6" s="125"/>
      <c r="AH6" s="126"/>
    </row>
    <row r="7" spans="1:34" ht="30.95" customHeight="1" x14ac:dyDescent="0.25">
      <c r="B7" s="132"/>
      <c r="C7" s="125"/>
      <c r="D7" s="125"/>
      <c r="E7" s="126"/>
      <c r="F7" s="144" t="s">
        <v>40</v>
      </c>
      <c r="G7" s="149" t="s">
        <v>41</v>
      </c>
      <c r="H7" s="124"/>
      <c r="I7" s="125"/>
      <c r="J7" s="125"/>
      <c r="K7" s="130"/>
      <c r="L7" s="135"/>
      <c r="M7" s="137"/>
      <c r="N7" s="138"/>
      <c r="O7" s="147" t="s">
        <v>42</v>
      </c>
      <c r="P7" s="144" t="s">
        <v>43</v>
      </c>
      <c r="Q7" s="147" t="s">
        <v>13</v>
      </c>
      <c r="R7" s="112" t="s">
        <v>14</v>
      </c>
      <c r="S7" s="113"/>
      <c r="T7" s="114"/>
      <c r="U7" s="112" t="s">
        <v>15</v>
      </c>
      <c r="V7" s="113"/>
      <c r="W7" s="115"/>
      <c r="X7" s="151" t="s">
        <v>16</v>
      </c>
      <c r="Y7" s="153" t="s">
        <v>17</v>
      </c>
      <c r="Z7" s="122"/>
      <c r="AA7" s="135"/>
      <c r="AB7" s="118" t="s">
        <v>13</v>
      </c>
      <c r="AC7" s="118" t="s">
        <v>18</v>
      </c>
      <c r="AD7" s="120" t="s">
        <v>19</v>
      </c>
      <c r="AE7" s="122"/>
      <c r="AF7" s="127"/>
      <c r="AG7" s="116"/>
      <c r="AH7" s="128"/>
    </row>
    <row r="8" spans="1:34" ht="20.45" customHeight="1" thickBot="1" x14ac:dyDescent="0.3">
      <c r="B8" s="133"/>
      <c r="C8" s="26" t="s">
        <v>13</v>
      </c>
      <c r="D8" s="26" t="s">
        <v>18</v>
      </c>
      <c r="E8" s="51" t="s">
        <v>19</v>
      </c>
      <c r="F8" s="145"/>
      <c r="G8" s="150"/>
      <c r="H8" s="27" t="s">
        <v>13</v>
      </c>
      <c r="I8" s="26" t="s">
        <v>18</v>
      </c>
      <c r="J8" s="26" t="s">
        <v>19</v>
      </c>
      <c r="K8" s="131"/>
      <c r="L8" s="136"/>
      <c r="M8" s="27" t="s">
        <v>40</v>
      </c>
      <c r="N8" s="26" t="s">
        <v>41</v>
      </c>
      <c r="O8" s="148"/>
      <c r="P8" s="145"/>
      <c r="Q8" s="148"/>
      <c r="R8" s="49" t="s">
        <v>13</v>
      </c>
      <c r="S8" s="26" t="s">
        <v>18</v>
      </c>
      <c r="T8" s="29" t="s">
        <v>19</v>
      </c>
      <c r="U8" s="28" t="s">
        <v>13</v>
      </c>
      <c r="V8" s="26" t="s">
        <v>18</v>
      </c>
      <c r="W8" s="29" t="s">
        <v>19</v>
      </c>
      <c r="X8" s="152"/>
      <c r="Y8" s="154"/>
      <c r="Z8" s="123"/>
      <c r="AA8" s="136"/>
      <c r="AB8" s="119"/>
      <c r="AC8" s="119"/>
      <c r="AD8" s="121"/>
      <c r="AE8" s="123"/>
      <c r="AF8" s="48" t="s">
        <v>13</v>
      </c>
      <c r="AG8" s="49" t="s">
        <v>18</v>
      </c>
      <c r="AH8" s="52" t="s">
        <v>19</v>
      </c>
    </row>
    <row r="9" spans="1:34" ht="16.5" customHeight="1" x14ac:dyDescent="0.25">
      <c r="B9" s="50">
        <v>2020</v>
      </c>
      <c r="C9" s="54">
        <f>+SUM(C10:C14)</f>
        <v>1055</v>
      </c>
      <c r="D9" s="55">
        <f t="shared" ref="D9:E9" si="0">+SUM(D10:D14)</f>
        <v>553</v>
      </c>
      <c r="E9" s="55">
        <f t="shared" si="0"/>
        <v>502</v>
      </c>
      <c r="F9" s="56">
        <f>+SUM(F10:F14)</f>
        <v>1052</v>
      </c>
      <c r="G9" s="57">
        <f t="shared" ref="G9:J9" si="1">+SUM(G10:G14)</f>
        <v>3</v>
      </c>
      <c r="H9" s="58">
        <f t="shared" si="1"/>
        <v>546</v>
      </c>
      <c r="I9" s="55">
        <f t="shared" si="1"/>
        <v>289</v>
      </c>
      <c r="J9" s="55">
        <f t="shared" si="1"/>
        <v>250</v>
      </c>
      <c r="K9" s="59">
        <f ca="1">OFFSET(K10,4,0)</f>
        <v>776</v>
      </c>
      <c r="L9" s="60">
        <f ca="1">SUM(L10:OFFSET(L10,4,0))</f>
        <v>38</v>
      </c>
      <c r="M9" s="42">
        <f>+AVERAGE(M10:M14)</f>
        <v>79.049749999999989</v>
      </c>
      <c r="N9" s="42">
        <f>+AVERAGE(N10:N14)</f>
        <v>79.049749999999989</v>
      </c>
      <c r="O9" s="73">
        <f>+SUM(O10:O14)</f>
        <v>9</v>
      </c>
      <c r="P9" s="55">
        <f>+SUM(P10:P14)</f>
        <v>530</v>
      </c>
      <c r="Q9" s="73">
        <f ca="1">SUM(Q10:OFFSET(Q10,4,0))</f>
        <v>499</v>
      </c>
      <c r="R9" s="74">
        <f ca="1">SUM(R10:OFFSET(R10,4,0))</f>
        <v>343</v>
      </c>
      <c r="S9" s="55">
        <f ca="1">SUM(S10:OFFSET(S10,4,0))</f>
        <v>171</v>
      </c>
      <c r="T9" s="75">
        <f ca="1">SUM(T10:OFFSET(T10,4,0))</f>
        <v>172</v>
      </c>
      <c r="U9" s="55">
        <f ca="1">SUM(U10:OFFSET(U10,4,0))</f>
        <v>156</v>
      </c>
      <c r="V9" s="55">
        <f ca="1">SUM(V10:OFFSET(V10,4,0))</f>
        <v>95</v>
      </c>
      <c r="W9" s="76">
        <f ca="1">SUM(W10:OFFSET(W10,4,0))</f>
        <v>61</v>
      </c>
      <c r="X9" s="24">
        <f t="shared" ref="X9:X14" ca="1" si="2">+R9/($R9+$U9)</f>
        <v>0.68737474949899802</v>
      </c>
      <c r="Y9" s="24">
        <f t="shared" ref="Y9:Y14" ca="1" si="3">+U9/($R9+$U9)</f>
        <v>0.31262525050100198</v>
      </c>
      <c r="Z9" s="91">
        <f ca="1">SUM(Z10:OFFSET(Z10,4,0))</f>
        <v>9</v>
      </c>
      <c r="AA9" s="92">
        <f ca="1">SUM(AA10:OFFSET(AA10,4,0))</f>
        <v>31</v>
      </c>
      <c r="AB9" s="46">
        <f ca="1">SUM(AB10:OFFSET(AB10,4,0))</f>
        <v>18586465.200000003</v>
      </c>
      <c r="AC9" s="46">
        <f ca="1">SUM(AC10:OFFSET(AC10,4,0))</f>
        <v>4433661.4099999992</v>
      </c>
      <c r="AD9" s="47">
        <f ca="1">SUM(AD10:OFFSET(AD10,4,0))</f>
        <v>14152803.789999999</v>
      </c>
      <c r="AE9" s="25">
        <f ca="1">+AB9/AF9</f>
        <v>67342.265217391308</v>
      </c>
      <c r="AF9" s="73">
        <f ca="1">SUM(AF10:OFFSET(AF10,4,0))</f>
        <v>276</v>
      </c>
      <c r="AG9" s="55">
        <f ca="1">SUM(AG10:OFFSET(AG10,4,0))</f>
        <v>132</v>
      </c>
      <c r="AH9" s="97">
        <f ca="1">SUM(AH10:OFFSET(AH10,4,0))</f>
        <v>144</v>
      </c>
    </row>
    <row r="10" spans="1:34" ht="15.75" customHeight="1" x14ac:dyDescent="0.25">
      <c r="A10" s="106"/>
      <c r="B10" s="103" t="s">
        <v>27</v>
      </c>
      <c r="C10" s="61">
        <v>129</v>
      </c>
      <c r="D10" s="62">
        <v>72</v>
      </c>
      <c r="E10" s="62">
        <v>57</v>
      </c>
      <c r="F10" s="61">
        <v>128</v>
      </c>
      <c r="G10" s="63">
        <v>1</v>
      </c>
      <c r="H10" s="62">
        <v>63</v>
      </c>
      <c r="I10" s="62">
        <v>32</v>
      </c>
      <c r="J10" s="62">
        <v>31</v>
      </c>
      <c r="K10" s="64">
        <v>364</v>
      </c>
      <c r="L10" s="65">
        <v>7</v>
      </c>
      <c r="M10" s="43">
        <v>52.333329999999997</v>
      </c>
      <c r="N10" s="43">
        <v>52.333329999999997</v>
      </c>
      <c r="O10" s="77">
        <v>0</v>
      </c>
      <c r="P10" s="62">
        <v>63</v>
      </c>
      <c r="Q10" s="77">
        <v>60</v>
      </c>
      <c r="R10" s="78">
        <v>34</v>
      </c>
      <c r="S10" s="62">
        <v>19</v>
      </c>
      <c r="T10" s="79">
        <v>15</v>
      </c>
      <c r="U10" s="62">
        <v>26</v>
      </c>
      <c r="V10" s="62">
        <v>14</v>
      </c>
      <c r="W10" s="80">
        <v>12</v>
      </c>
      <c r="X10" s="16">
        <f t="shared" si="2"/>
        <v>0.56666666666666665</v>
      </c>
      <c r="Y10" s="16">
        <f t="shared" si="3"/>
        <v>0.43333333333333335</v>
      </c>
      <c r="Z10" s="63">
        <v>0</v>
      </c>
      <c r="AA10" s="93">
        <v>3</v>
      </c>
      <c r="AB10" s="19">
        <v>853775.81</v>
      </c>
      <c r="AC10" s="19">
        <v>390482.06</v>
      </c>
      <c r="AD10" s="17">
        <v>463293.75</v>
      </c>
      <c r="AE10" s="14">
        <f>(AB10/AF10)</f>
        <v>34151.032400000004</v>
      </c>
      <c r="AF10" s="98">
        <v>25</v>
      </c>
      <c r="AG10" s="98">
        <v>12</v>
      </c>
      <c r="AH10" s="99">
        <v>13</v>
      </c>
    </row>
    <row r="11" spans="1:34" ht="15.75" customHeight="1" x14ac:dyDescent="0.25">
      <c r="A11" s="106"/>
      <c r="B11" s="103" t="s">
        <v>28</v>
      </c>
      <c r="C11" s="61">
        <v>184</v>
      </c>
      <c r="D11" s="62">
        <v>95</v>
      </c>
      <c r="E11" s="62">
        <v>89</v>
      </c>
      <c r="F11" s="61">
        <v>184</v>
      </c>
      <c r="G11" s="63">
        <v>0</v>
      </c>
      <c r="H11" s="62">
        <v>63</v>
      </c>
      <c r="I11" s="62">
        <v>35</v>
      </c>
      <c r="J11" s="62">
        <v>21</v>
      </c>
      <c r="K11" s="64">
        <v>480</v>
      </c>
      <c r="L11" s="65">
        <v>5</v>
      </c>
      <c r="M11" s="43">
        <v>66.142859999999999</v>
      </c>
      <c r="N11" s="43">
        <v>66.142859999999999</v>
      </c>
      <c r="O11" s="77">
        <v>1</v>
      </c>
      <c r="P11" s="62">
        <v>55</v>
      </c>
      <c r="Q11" s="77">
        <v>47</v>
      </c>
      <c r="R11" s="78">
        <v>39</v>
      </c>
      <c r="S11" s="62">
        <v>23</v>
      </c>
      <c r="T11" s="79">
        <v>16</v>
      </c>
      <c r="U11" s="62">
        <v>8</v>
      </c>
      <c r="V11" s="62">
        <v>6</v>
      </c>
      <c r="W11" s="80">
        <v>2</v>
      </c>
      <c r="X11" s="16">
        <f t="shared" si="2"/>
        <v>0.82978723404255317</v>
      </c>
      <c r="Y11" s="16">
        <f t="shared" si="3"/>
        <v>0.1702127659574468</v>
      </c>
      <c r="Z11" s="63">
        <v>1</v>
      </c>
      <c r="AA11" s="93">
        <v>8</v>
      </c>
      <c r="AB11" s="19">
        <v>897793.62</v>
      </c>
      <c r="AC11" s="19">
        <v>707547.37</v>
      </c>
      <c r="AD11" s="17">
        <v>190246.25</v>
      </c>
      <c r="AE11" s="14">
        <f t="shared" ref="AE11:AE44" si="4">(AB11/AF11)</f>
        <v>33251.615555555552</v>
      </c>
      <c r="AF11" s="98">
        <v>27</v>
      </c>
      <c r="AG11" s="98">
        <v>17</v>
      </c>
      <c r="AH11" s="99">
        <v>10</v>
      </c>
    </row>
    <row r="12" spans="1:34" ht="15.75" customHeight="1" x14ac:dyDescent="0.25">
      <c r="A12" s="106"/>
      <c r="B12" s="103" t="s">
        <v>29</v>
      </c>
      <c r="C12" s="61">
        <v>211</v>
      </c>
      <c r="D12" s="62">
        <v>116</v>
      </c>
      <c r="E12" s="62">
        <v>95</v>
      </c>
      <c r="F12" s="61">
        <v>211</v>
      </c>
      <c r="G12" s="63">
        <v>0</v>
      </c>
      <c r="H12" s="62">
        <v>164</v>
      </c>
      <c r="I12" s="62">
        <v>89</v>
      </c>
      <c r="J12" s="62">
        <v>75</v>
      </c>
      <c r="K12" s="64">
        <v>516</v>
      </c>
      <c r="L12" s="65">
        <v>11</v>
      </c>
      <c r="M12" s="43">
        <v>78.335369999999998</v>
      </c>
      <c r="N12" s="43">
        <v>78.335369999999998</v>
      </c>
      <c r="O12" s="77">
        <v>0</v>
      </c>
      <c r="P12" s="62">
        <v>164</v>
      </c>
      <c r="Q12" s="77">
        <v>147</v>
      </c>
      <c r="R12" s="78">
        <v>82</v>
      </c>
      <c r="S12" s="62">
        <v>40</v>
      </c>
      <c r="T12" s="79">
        <v>42</v>
      </c>
      <c r="U12" s="62">
        <v>65</v>
      </c>
      <c r="V12" s="62">
        <v>39</v>
      </c>
      <c r="W12" s="80">
        <v>26</v>
      </c>
      <c r="X12" s="16">
        <f t="shared" si="2"/>
        <v>0.55782312925170063</v>
      </c>
      <c r="Y12" s="16">
        <f t="shared" si="3"/>
        <v>0.44217687074829931</v>
      </c>
      <c r="Z12" s="63">
        <v>0</v>
      </c>
      <c r="AA12" s="93">
        <v>17</v>
      </c>
      <c r="AB12" s="19">
        <v>11105608.82</v>
      </c>
      <c r="AC12" s="19">
        <v>1155068.96</v>
      </c>
      <c r="AD12" s="17">
        <v>9950539.8599999994</v>
      </c>
      <c r="AE12" s="14">
        <f t="shared" si="4"/>
        <v>150075.79486486487</v>
      </c>
      <c r="AF12" s="98">
        <v>74</v>
      </c>
      <c r="AG12" s="98">
        <v>36</v>
      </c>
      <c r="AH12" s="99">
        <v>38</v>
      </c>
    </row>
    <row r="13" spans="1:34" ht="15.75" customHeight="1" x14ac:dyDescent="0.25">
      <c r="A13" s="106"/>
      <c r="B13" s="103" t="s">
        <v>30</v>
      </c>
      <c r="C13" s="61">
        <v>235</v>
      </c>
      <c r="D13" s="62">
        <v>127</v>
      </c>
      <c r="E13" s="62">
        <v>108</v>
      </c>
      <c r="F13" s="61">
        <v>235</v>
      </c>
      <c r="G13" s="63">
        <v>0</v>
      </c>
      <c r="H13" s="62">
        <v>140</v>
      </c>
      <c r="I13" s="62">
        <v>64</v>
      </c>
      <c r="J13" s="62">
        <v>76</v>
      </c>
      <c r="K13" s="64">
        <v>605</v>
      </c>
      <c r="L13" s="65">
        <v>6</v>
      </c>
      <c r="M13" s="43">
        <v>98.928569999999993</v>
      </c>
      <c r="N13" s="43">
        <v>98.928569999999993</v>
      </c>
      <c r="O13" s="77">
        <v>0</v>
      </c>
      <c r="P13" s="62">
        <v>140</v>
      </c>
      <c r="Q13" s="77">
        <v>138</v>
      </c>
      <c r="R13" s="78">
        <v>116</v>
      </c>
      <c r="S13" s="62">
        <v>52</v>
      </c>
      <c r="T13" s="79">
        <v>64</v>
      </c>
      <c r="U13" s="62">
        <v>22</v>
      </c>
      <c r="V13" s="62">
        <v>10</v>
      </c>
      <c r="W13" s="80">
        <v>12</v>
      </c>
      <c r="X13" s="16">
        <f t="shared" si="2"/>
        <v>0.84057971014492749</v>
      </c>
      <c r="Y13" s="16">
        <f t="shared" si="3"/>
        <v>0.15942028985507245</v>
      </c>
      <c r="Z13" s="63">
        <v>0</v>
      </c>
      <c r="AA13" s="93">
        <v>2</v>
      </c>
      <c r="AB13" s="19">
        <v>3875745.12</v>
      </c>
      <c r="AC13" s="19">
        <v>1223935.67</v>
      </c>
      <c r="AD13" s="17">
        <v>2651809.4500000002</v>
      </c>
      <c r="AE13" s="14">
        <f t="shared" si="4"/>
        <v>35557.294678899081</v>
      </c>
      <c r="AF13" s="98">
        <v>109</v>
      </c>
      <c r="AG13" s="98">
        <v>48</v>
      </c>
      <c r="AH13" s="99">
        <v>61</v>
      </c>
    </row>
    <row r="14" spans="1:34" ht="15.75" customHeight="1" x14ac:dyDescent="0.25">
      <c r="A14" s="106"/>
      <c r="B14" s="104" t="s">
        <v>31</v>
      </c>
      <c r="C14" s="61">
        <v>296</v>
      </c>
      <c r="D14" s="62">
        <v>143</v>
      </c>
      <c r="E14" s="62">
        <v>153</v>
      </c>
      <c r="F14" s="61">
        <v>294</v>
      </c>
      <c r="G14" s="63">
        <v>2</v>
      </c>
      <c r="H14" s="62">
        <v>116</v>
      </c>
      <c r="I14" s="62">
        <v>69</v>
      </c>
      <c r="J14" s="62">
        <v>47</v>
      </c>
      <c r="K14" s="64">
        <v>776</v>
      </c>
      <c r="L14" s="65">
        <v>9</v>
      </c>
      <c r="M14" s="44">
        <v>99.508619999999993</v>
      </c>
      <c r="N14" s="45">
        <v>99.508619999999993</v>
      </c>
      <c r="O14" s="77">
        <v>8</v>
      </c>
      <c r="P14" s="62">
        <v>108</v>
      </c>
      <c r="Q14" s="77">
        <v>107</v>
      </c>
      <c r="R14" s="78">
        <v>72</v>
      </c>
      <c r="S14" s="62">
        <v>37</v>
      </c>
      <c r="T14" s="79">
        <v>35</v>
      </c>
      <c r="U14" s="62">
        <v>35</v>
      </c>
      <c r="V14" s="62">
        <v>26</v>
      </c>
      <c r="W14" s="80">
        <v>9</v>
      </c>
      <c r="X14" s="16">
        <f t="shared" si="2"/>
        <v>0.67289719626168221</v>
      </c>
      <c r="Y14" s="16">
        <f t="shared" si="3"/>
        <v>0.32710280373831774</v>
      </c>
      <c r="Z14" s="70">
        <v>8</v>
      </c>
      <c r="AA14" s="94">
        <v>1</v>
      </c>
      <c r="AB14" s="19">
        <v>1853541.83</v>
      </c>
      <c r="AC14" s="19">
        <v>956627.35</v>
      </c>
      <c r="AD14" s="17">
        <v>896914.4800000001</v>
      </c>
      <c r="AE14" s="14">
        <f t="shared" si="4"/>
        <v>45208.337317073172</v>
      </c>
      <c r="AF14" s="98">
        <v>41</v>
      </c>
      <c r="AG14" s="98">
        <v>19</v>
      </c>
      <c r="AH14" s="99">
        <v>22</v>
      </c>
    </row>
    <row r="15" spans="1:34" ht="16.5" customHeight="1" x14ac:dyDescent="0.25">
      <c r="B15" s="23">
        <v>2021</v>
      </c>
      <c r="C15" s="56">
        <f ca="1">SUM(C16:OFFSET(C16,11,0))</f>
        <v>4224</v>
      </c>
      <c r="D15" s="54">
        <f ca="1">SUM(D16:OFFSET(D16,11,0))</f>
        <v>1919</v>
      </c>
      <c r="E15" s="54">
        <f ca="1">SUM(E16:OFFSET(E16,11,0))</f>
        <v>2305</v>
      </c>
      <c r="F15" s="56">
        <f ca="1">SUM(F16:OFFSET(F16,11,0))</f>
        <v>3845</v>
      </c>
      <c r="G15" s="57">
        <f>+SUM(G16:G27)</f>
        <v>379</v>
      </c>
      <c r="H15" s="54">
        <f ca="1">SUM(H16:OFFSET(H16,11,0))</f>
        <v>4363</v>
      </c>
      <c r="I15" s="54">
        <f ca="1">SUM(I16:OFFSET(I16,11,0))</f>
        <v>2365</v>
      </c>
      <c r="J15" s="54">
        <f ca="1">SUM(J16:OFFSET(J16,11,0))</f>
        <v>1998</v>
      </c>
      <c r="K15" s="66">
        <f ca="1">OFFSET(K16,11,0)</f>
        <v>546</v>
      </c>
      <c r="L15" s="67">
        <f ca="1">SUM(L16:OFFSET(L16,11,0))</f>
        <v>91</v>
      </c>
      <c r="M15" s="42">
        <f>+AVERAGE(M16:M27)</f>
        <v>60.485256666666679</v>
      </c>
      <c r="N15" s="42">
        <f>+AVERAGE(N16:N27)</f>
        <v>60.485256666666679</v>
      </c>
      <c r="O15" s="81">
        <f>+SUM(O16:O27)</f>
        <v>41</v>
      </c>
      <c r="P15" s="82">
        <f>+SUM(P16:P27)</f>
        <v>4324</v>
      </c>
      <c r="Q15" s="81">
        <f ca="1">SUM(Q16:OFFSET(Q16,11,0))</f>
        <v>4129</v>
      </c>
      <c r="R15" s="83">
        <f ca="1">SUM(R16:OFFSET(R16,11,0))</f>
        <v>3022</v>
      </c>
      <c r="S15" s="54">
        <f ca="1">SUM(S16:OFFSET(S16,11,0))</f>
        <v>1622</v>
      </c>
      <c r="T15" s="84">
        <f ca="1">SUM(T16:OFFSET(T16,11,0))</f>
        <v>1400</v>
      </c>
      <c r="U15" s="54">
        <f ca="1">SUM(U16:OFFSET(U16,11,0))</f>
        <v>1107</v>
      </c>
      <c r="V15" s="54">
        <f ca="1">SUM(V16:OFFSET(V16,11,0))</f>
        <v>623</v>
      </c>
      <c r="W15" s="85">
        <f ca="1">SUM(W16:OFFSET(W16,11,0))</f>
        <v>484</v>
      </c>
      <c r="X15" s="30">
        <f t="shared" ref="X15:X42" ca="1" si="5">+R15/($R15+$U15)</f>
        <v>0.73189634294017925</v>
      </c>
      <c r="Y15" s="30">
        <f t="shared" ref="Y15:Y42" ca="1" si="6">+U15/($R15+$U15)</f>
        <v>0.26810365705982075</v>
      </c>
      <c r="Z15" s="91">
        <f ca="1">SUM(Z16:OFFSET(Z16,11,0))</f>
        <v>39</v>
      </c>
      <c r="AA15" s="95">
        <f ca="1">SUM(AA16:OFFSET(AA16,11,0))</f>
        <v>195</v>
      </c>
      <c r="AB15" s="31">
        <f>SUM(AB16:AB27)</f>
        <v>107374764.19</v>
      </c>
      <c r="AC15" s="31">
        <f>SUM(AC16:AC27)</f>
        <v>47921211.170000002</v>
      </c>
      <c r="AD15" s="32">
        <f>SUM(AD16:AD27)</f>
        <v>59453553.019999996</v>
      </c>
      <c r="AE15" s="33">
        <f t="shared" si="4"/>
        <v>43524.428127280094</v>
      </c>
      <c r="AF15" s="81">
        <f>SUM(AF16:AF27)</f>
        <v>2467</v>
      </c>
      <c r="AG15" s="54">
        <f>SUM(AG16:AG27)</f>
        <v>1241</v>
      </c>
      <c r="AH15" s="100">
        <f>SUM(AH16:AH27)</f>
        <v>1226</v>
      </c>
    </row>
    <row r="16" spans="1:34" ht="15.75" customHeight="1" x14ac:dyDescent="0.25">
      <c r="A16" s="106"/>
      <c r="B16" s="103" t="s">
        <v>32</v>
      </c>
      <c r="C16" s="61">
        <v>285</v>
      </c>
      <c r="D16" s="62">
        <v>139</v>
      </c>
      <c r="E16" s="62">
        <v>146</v>
      </c>
      <c r="F16" s="61">
        <v>281</v>
      </c>
      <c r="G16" s="63">
        <v>4</v>
      </c>
      <c r="H16" s="62">
        <v>97</v>
      </c>
      <c r="I16" s="62">
        <v>50</v>
      </c>
      <c r="J16" s="62">
        <v>47</v>
      </c>
      <c r="K16" s="64">
        <f>+K14+C16-L16-H16</f>
        <v>951</v>
      </c>
      <c r="L16" s="65">
        <v>13</v>
      </c>
      <c r="M16" s="43">
        <v>92.346940000000004</v>
      </c>
      <c r="N16" s="43">
        <v>92.346940000000004</v>
      </c>
      <c r="O16" s="77">
        <v>5</v>
      </c>
      <c r="P16" s="62">
        <v>93</v>
      </c>
      <c r="Q16" s="77">
        <v>91</v>
      </c>
      <c r="R16" s="78">
        <v>80</v>
      </c>
      <c r="S16" s="62">
        <v>39</v>
      </c>
      <c r="T16" s="79">
        <v>41</v>
      </c>
      <c r="U16" s="62">
        <v>11</v>
      </c>
      <c r="V16" s="62">
        <v>6</v>
      </c>
      <c r="W16" s="80">
        <v>5</v>
      </c>
      <c r="X16" s="16">
        <f t="shared" si="5"/>
        <v>0.87912087912087911</v>
      </c>
      <c r="Y16" s="16">
        <f t="shared" si="6"/>
        <v>0.12087912087912088</v>
      </c>
      <c r="Z16" s="63">
        <v>4</v>
      </c>
      <c r="AA16" s="93">
        <v>2</v>
      </c>
      <c r="AB16" s="19">
        <v>1013796.25</v>
      </c>
      <c r="AC16" s="19">
        <v>223408.45</v>
      </c>
      <c r="AD16" s="17">
        <v>790387.8</v>
      </c>
      <c r="AE16" s="14">
        <f t="shared" si="4"/>
        <v>20275.924999999999</v>
      </c>
      <c r="AF16" s="98">
        <v>50</v>
      </c>
      <c r="AG16" s="98">
        <v>20</v>
      </c>
      <c r="AH16" s="99">
        <v>30</v>
      </c>
    </row>
    <row r="17" spans="1:34" ht="15.75" customHeight="1" x14ac:dyDescent="0.25">
      <c r="A17" s="106"/>
      <c r="B17" s="103" t="s">
        <v>33</v>
      </c>
      <c r="C17" s="61">
        <v>312</v>
      </c>
      <c r="D17" s="62">
        <v>145</v>
      </c>
      <c r="E17" s="62">
        <v>167</v>
      </c>
      <c r="F17" s="61">
        <v>311</v>
      </c>
      <c r="G17" s="63">
        <v>1</v>
      </c>
      <c r="H17" s="62">
        <v>267</v>
      </c>
      <c r="I17" s="62">
        <v>144</v>
      </c>
      <c r="J17" s="62">
        <v>123</v>
      </c>
      <c r="K17" s="64">
        <f t="shared" ref="K17:K27" si="7">+K16+C17-L17-H17</f>
        <v>980</v>
      </c>
      <c r="L17" s="65">
        <v>16</v>
      </c>
      <c r="M17" s="43">
        <v>99.977530000000002</v>
      </c>
      <c r="N17" s="43">
        <v>99.977530000000002</v>
      </c>
      <c r="O17" s="77">
        <v>5</v>
      </c>
      <c r="P17" s="62">
        <v>263</v>
      </c>
      <c r="Q17" s="77">
        <v>259</v>
      </c>
      <c r="R17" s="78">
        <v>198</v>
      </c>
      <c r="S17" s="62">
        <v>107</v>
      </c>
      <c r="T17" s="79">
        <v>91</v>
      </c>
      <c r="U17" s="62">
        <v>61</v>
      </c>
      <c r="V17" s="62">
        <v>31</v>
      </c>
      <c r="W17" s="80">
        <v>30</v>
      </c>
      <c r="X17" s="16">
        <f t="shared" si="5"/>
        <v>0.76447876447876451</v>
      </c>
      <c r="Y17" s="16">
        <f t="shared" si="6"/>
        <v>0.23552123552123552</v>
      </c>
      <c r="Z17" s="63">
        <v>4</v>
      </c>
      <c r="AA17" s="93">
        <v>4</v>
      </c>
      <c r="AB17" s="19">
        <v>6918451.9199999999</v>
      </c>
      <c r="AC17" s="19">
        <v>3601778.81</v>
      </c>
      <c r="AD17" s="17">
        <v>3316673.11</v>
      </c>
      <c r="AE17" s="14">
        <f t="shared" si="4"/>
        <v>47713.461517241376</v>
      </c>
      <c r="AF17" s="98">
        <v>145</v>
      </c>
      <c r="AG17" s="98">
        <v>75</v>
      </c>
      <c r="AH17" s="99">
        <v>70</v>
      </c>
    </row>
    <row r="18" spans="1:34" ht="15.75" customHeight="1" x14ac:dyDescent="0.25">
      <c r="A18" s="106"/>
      <c r="B18" s="103" t="s">
        <v>34</v>
      </c>
      <c r="C18" s="61">
        <v>377</v>
      </c>
      <c r="D18" s="62">
        <v>173</v>
      </c>
      <c r="E18" s="62">
        <v>204</v>
      </c>
      <c r="F18" s="61">
        <v>373</v>
      </c>
      <c r="G18" s="63">
        <v>4</v>
      </c>
      <c r="H18" s="62">
        <v>512</v>
      </c>
      <c r="I18" s="62">
        <v>266</v>
      </c>
      <c r="J18" s="62">
        <v>246</v>
      </c>
      <c r="K18" s="64">
        <f t="shared" si="7"/>
        <v>834</v>
      </c>
      <c r="L18" s="65">
        <v>11</v>
      </c>
      <c r="M18" s="43">
        <v>90.708169999999996</v>
      </c>
      <c r="N18" s="43">
        <v>90.708169999999996</v>
      </c>
      <c r="O18" s="77">
        <v>3</v>
      </c>
      <c r="P18" s="62">
        <v>509</v>
      </c>
      <c r="Q18" s="77">
        <v>480</v>
      </c>
      <c r="R18" s="78">
        <v>345</v>
      </c>
      <c r="S18" s="62">
        <v>175</v>
      </c>
      <c r="T18" s="79">
        <v>170</v>
      </c>
      <c r="U18" s="62">
        <v>135</v>
      </c>
      <c r="V18" s="62">
        <v>74</v>
      </c>
      <c r="W18" s="80">
        <v>61</v>
      </c>
      <c r="X18" s="16">
        <f t="shared" si="5"/>
        <v>0.71875</v>
      </c>
      <c r="Y18" s="16">
        <f t="shared" si="6"/>
        <v>0.28125</v>
      </c>
      <c r="Z18" s="63">
        <v>3</v>
      </c>
      <c r="AA18" s="93">
        <v>29</v>
      </c>
      <c r="AB18" s="19">
        <v>16423605.380000001</v>
      </c>
      <c r="AC18" s="19">
        <v>9025446.2899999991</v>
      </c>
      <c r="AD18" s="17">
        <v>7398159.0899999989</v>
      </c>
      <c r="AE18" s="14">
        <f t="shared" si="4"/>
        <v>58446.994234875448</v>
      </c>
      <c r="AF18" s="98">
        <v>281</v>
      </c>
      <c r="AG18" s="98">
        <v>141</v>
      </c>
      <c r="AH18" s="99">
        <v>140</v>
      </c>
    </row>
    <row r="19" spans="1:34" ht="15.75" customHeight="1" x14ac:dyDescent="0.25">
      <c r="A19" s="106"/>
      <c r="B19" s="103" t="s">
        <v>35</v>
      </c>
      <c r="C19" s="61">
        <v>356</v>
      </c>
      <c r="D19" s="62">
        <v>152</v>
      </c>
      <c r="E19" s="62">
        <v>204</v>
      </c>
      <c r="F19" s="61">
        <v>351</v>
      </c>
      <c r="G19" s="63">
        <v>5</v>
      </c>
      <c r="H19" s="62">
        <v>420</v>
      </c>
      <c r="I19" s="62">
        <v>209</v>
      </c>
      <c r="J19" s="62">
        <v>211</v>
      </c>
      <c r="K19" s="64">
        <f t="shared" si="7"/>
        <v>762</v>
      </c>
      <c r="L19" s="65">
        <v>8</v>
      </c>
      <c r="M19" s="43">
        <v>75.69359</v>
      </c>
      <c r="N19" s="43">
        <v>75.69359</v>
      </c>
      <c r="O19" s="77">
        <v>0</v>
      </c>
      <c r="P19" s="62">
        <v>420</v>
      </c>
      <c r="Q19" s="77">
        <v>399</v>
      </c>
      <c r="R19" s="78">
        <v>288</v>
      </c>
      <c r="S19" s="62">
        <v>148</v>
      </c>
      <c r="T19" s="79">
        <v>140</v>
      </c>
      <c r="U19" s="62">
        <v>111</v>
      </c>
      <c r="V19" s="62">
        <v>55</v>
      </c>
      <c r="W19" s="80">
        <v>56</v>
      </c>
      <c r="X19" s="16">
        <f t="shared" si="5"/>
        <v>0.72180451127819545</v>
      </c>
      <c r="Y19" s="16">
        <f t="shared" si="6"/>
        <v>0.2781954887218045</v>
      </c>
      <c r="Z19" s="63">
        <v>0</v>
      </c>
      <c r="AA19" s="93">
        <v>21</v>
      </c>
      <c r="AB19" s="19">
        <v>5758620.8799999999</v>
      </c>
      <c r="AC19" s="19">
        <v>3623056.75</v>
      </c>
      <c r="AD19" s="17">
        <v>2135564.13</v>
      </c>
      <c r="AE19" s="14">
        <f t="shared" si="4"/>
        <v>23600.905245901638</v>
      </c>
      <c r="AF19" s="98">
        <v>244</v>
      </c>
      <c r="AG19" s="98">
        <v>121</v>
      </c>
      <c r="AH19" s="99">
        <v>123</v>
      </c>
    </row>
    <row r="20" spans="1:34" ht="15.75" x14ac:dyDescent="0.25">
      <c r="A20" s="106"/>
      <c r="B20" s="103" t="s">
        <v>36</v>
      </c>
      <c r="C20" s="61">
        <v>370</v>
      </c>
      <c r="D20" s="62">
        <v>152</v>
      </c>
      <c r="E20" s="62">
        <v>218</v>
      </c>
      <c r="F20" s="61">
        <v>285</v>
      </c>
      <c r="G20" s="63">
        <v>85</v>
      </c>
      <c r="H20" s="62">
        <v>493</v>
      </c>
      <c r="I20" s="62">
        <v>266</v>
      </c>
      <c r="J20" s="62">
        <v>227</v>
      </c>
      <c r="K20" s="64">
        <f t="shared" si="7"/>
        <v>618</v>
      </c>
      <c r="L20" s="65">
        <v>21</v>
      </c>
      <c r="M20" s="43">
        <v>51.79757</v>
      </c>
      <c r="N20" s="43">
        <v>51.79757</v>
      </c>
      <c r="O20" s="77">
        <v>2</v>
      </c>
      <c r="P20" s="62">
        <v>491</v>
      </c>
      <c r="Q20" s="77">
        <v>476</v>
      </c>
      <c r="R20" s="78">
        <v>352</v>
      </c>
      <c r="S20" s="62">
        <v>192</v>
      </c>
      <c r="T20" s="79">
        <v>160</v>
      </c>
      <c r="U20" s="62">
        <v>124</v>
      </c>
      <c r="V20" s="62">
        <v>65</v>
      </c>
      <c r="W20" s="80">
        <v>59</v>
      </c>
      <c r="X20" s="16">
        <f t="shared" si="5"/>
        <v>0.73949579831932777</v>
      </c>
      <c r="Y20" s="16">
        <f t="shared" si="6"/>
        <v>0.26050420168067229</v>
      </c>
      <c r="Z20" s="63">
        <v>2</v>
      </c>
      <c r="AA20" s="93">
        <v>15</v>
      </c>
      <c r="AB20" s="19">
        <v>8661451.5199999996</v>
      </c>
      <c r="AC20" s="19">
        <v>4736017.0299999993</v>
      </c>
      <c r="AD20" s="17">
        <v>3925434.49</v>
      </c>
      <c r="AE20" s="14">
        <f t="shared" si="4"/>
        <v>29662.505205479451</v>
      </c>
      <c r="AF20" s="98">
        <v>292</v>
      </c>
      <c r="AG20" s="98">
        <v>153</v>
      </c>
      <c r="AH20" s="99">
        <v>139</v>
      </c>
    </row>
    <row r="21" spans="1:34" ht="15.75" x14ac:dyDescent="0.25">
      <c r="A21" s="106"/>
      <c r="B21" s="103" t="s">
        <v>37</v>
      </c>
      <c r="C21" s="61">
        <v>374</v>
      </c>
      <c r="D21" s="62">
        <v>162</v>
      </c>
      <c r="E21" s="62">
        <v>212</v>
      </c>
      <c r="F21" s="61">
        <v>319</v>
      </c>
      <c r="G21" s="63">
        <v>55</v>
      </c>
      <c r="H21" s="62">
        <v>362</v>
      </c>
      <c r="I21" s="62">
        <v>190</v>
      </c>
      <c r="J21" s="62">
        <v>172</v>
      </c>
      <c r="K21" s="64">
        <f t="shared" si="7"/>
        <v>621</v>
      </c>
      <c r="L21" s="65">
        <v>9</v>
      </c>
      <c r="M21" s="43">
        <v>59.77901</v>
      </c>
      <c r="N21" s="43">
        <v>59.77901</v>
      </c>
      <c r="O21" s="77">
        <v>2</v>
      </c>
      <c r="P21" s="62">
        <v>360</v>
      </c>
      <c r="Q21" s="77">
        <v>342</v>
      </c>
      <c r="R21" s="78">
        <v>256</v>
      </c>
      <c r="S21" s="62">
        <v>141</v>
      </c>
      <c r="T21" s="79">
        <v>115</v>
      </c>
      <c r="U21" s="62">
        <v>86</v>
      </c>
      <c r="V21" s="62">
        <v>44</v>
      </c>
      <c r="W21" s="80">
        <v>42</v>
      </c>
      <c r="X21" s="16">
        <f t="shared" si="5"/>
        <v>0.74853801169590639</v>
      </c>
      <c r="Y21" s="16">
        <f t="shared" si="6"/>
        <v>0.25146198830409355</v>
      </c>
      <c r="Z21" s="63">
        <v>2</v>
      </c>
      <c r="AA21" s="93">
        <v>18</v>
      </c>
      <c r="AB21" s="19">
        <v>5808375.4100000001</v>
      </c>
      <c r="AC21" s="19">
        <v>2609674.41</v>
      </c>
      <c r="AD21" s="17">
        <v>3198701</v>
      </c>
      <c r="AE21" s="14">
        <f t="shared" si="4"/>
        <v>29634.568418367347</v>
      </c>
      <c r="AF21" s="98">
        <v>196</v>
      </c>
      <c r="AG21" s="98">
        <v>97</v>
      </c>
      <c r="AH21" s="99">
        <v>99</v>
      </c>
    </row>
    <row r="22" spans="1:34" ht="15.75" x14ac:dyDescent="0.25">
      <c r="A22" s="106"/>
      <c r="B22" s="103" t="s">
        <v>38</v>
      </c>
      <c r="C22" s="61">
        <v>415</v>
      </c>
      <c r="D22" s="62">
        <v>182</v>
      </c>
      <c r="E22" s="62">
        <v>233</v>
      </c>
      <c r="F22" s="61">
        <v>365</v>
      </c>
      <c r="G22" s="63">
        <v>50</v>
      </c>
      <c r="H22" s="62">
        <v>566</v>
      </c>
      <c r="I22" s="62">
        <v>337</v>
      </c>
      <c r="J22" s="62">
        <v>229</v>
      </c>
      <c r="K22" s="64">
        <f t="shared" si="7"/>
        <v>467</v>
      </c>
      <c r="L22" s="65">
        <v>3</v>
      </c>
      <c r="M22" s="43">
        <v>45.98236</v>
      </c>
      <c r="N22" s="43">
        <v>45.98236</v>
      </c>
      <c r="O22" s="77">
        <v>4</v>
      </c>
      <c r="P22" s="62">
        <v>562</v>
      </c>
      <c r="Q22" s="77">
        <v>536</v>
      </c>
      <c r="R22" s="78">
        <v>400</v>
      </c>
      <c r="S22" s="62">
        <v>233</v>
      </c>
      <c r="T22" s="79">
        <v>167</v>
      </c>
      <c r="U22" s="62">
        <v>136</v>
      </c>
      <c r="V22" s="62">
        <v>90</v>
      </c>
      <c r="W22" s="80">
        <v>46</v>
      </c>
      <c r="X22" s="16">
        <f t="shared" si="5"/>
        <v>0.74626865671641796</v>
      </c>
      <c r="Y22" s="16">
        <f t="shared" si="6"/>
        <v>0.2537313432835821</v>
      </c>
      <c r="Z22" s="63">
        <v>4</v>
      </c>
      <c r="AA22" s="93">
        <v>26</v>
      </c>
      <c r="AB22" s="19">
        <v>9695172.2999999989</v>
      </c>
      <c r="AC22" s="19">
        <v>6093323.8599999994</v>
      </c>
      <c r="AD22" s="17">
        <v>3601848.44</v>
      </c>
      <c r="AE22" s="14">
        <f t="shared" si="4"/>
        <v>32103.219536423836</v>
      </c>
      <c r="AF22" s="98">
        <v>302</v>
      </c>
      <c r="AG22" s="98">
        <v>152</v>
      </c>
      <c r="AH22" s="99">
        <v>150</v>
      </c>
    </row>
    <row r="23" spans="1:34" ht="15.75" x14ac:dyDescent="0.25">
      <c r="A23" s="106"/>
      <c r="B23" s="103" t="s">
        <v>27</v>
      </c>
      <c r="C23" s="61">
        <v>372</v>
      </c>
      <c r="D23" s="62">
        <v>173</v>
      </c>
      <c r="E23" s="62">
        <v>199</v>
      </c>
      <c r="F23" s="61">
        <v>325</v>
      </c>
      <c r="G23" s="63">
        <v>47</v>
      </c>
      <c r="H23" s="62">
        <v>242</v>
      </c>
      <c r="I23" s="62">
        <v>133</v>
      </c>
      <c r="J23" s="62">
        <v>109</v>
      </c>
      <c r="K23" s="64">
        <f t="shared" si="7"/>
        <v>594</v>
      </c>
      <c r="L23" s="65">
        <v>3</v>
      </c>
      <c r="M23" s="43">
        <v>37.169420000000002</v>
      </c>
      <c r="N23" s="43">
        <v>37.169420000000002</v>
      </c>
      <c r="O23" s="77">
        <v>4</v>
      </c>
      <c r="P23" s="62">
        <v>238</v>
      </c>
      <c r="Q23" s="77">
        <v>230</v>
      </c>
      <c r="R23" s="78">
        <v>178</v>
      </c>
      <c r="S23" s="62">
        <v>98</v>
      </c>
      <c r="T23" s="79">
        <v>80</v>
      </c>
      <c r="U23" s="62">
        <v>52</v>
      </c>
      <c r="V23" s="62">
        <v>28</v>
      </c>
      <c r="W23" s="80">
        <v>24</v>
      </c>
      <c r="X23" s="16">
        <f t="shared" si="5"/>
        <v>0.77391304347826084</v>
      </c>
      <c r="Y23" s="16">
        <f t="shared" si="6"/>
        <v>0.22608695652173913</v>
      </c>
      <c r="Z23" s="63">
        <v>4</v>
      </c>
      <c r="AA23" s="93">
        <v>8</v>
      </c>
      <c r="AB23" s="19">
        <v>6248912.2599999998</v>
      </c>
      <c r="AC23" s="19">
        <v>4424239.87</v>
      </c>
      <c r="AD23" s="17">
        <v>1824672.39</v>
      </c>
      <c r="AE23" s="14">
        <f t="shared" si="4"/>
        <v>40057.129871794874</v>
      </c>
      <c r="AF23" s="98">
        <v>156</v>
      </c>
      <c r="AG23" s="98">
        <v>86</v>
      </c>
      <c r="AH23" s="99">
        <v>70</v>
      </c>
    </row>
    <row r="24" spans="1:34" ht="15.75" x14ac:dyDescent="0.25">
      <c r="A24" s="106"/>
      <c r="B24" s="103" t="s">
        <v>28</v>
      </c>
      <c r="C24" s="61">
        <v>343</v>
      </c>
      <c r="D24" s="62">
        <v>163</v>
      </c>
      <c r="E24" s="62">
        <v>180</v>
      </c>
      <c r="F24" s="61">
        <v>310</v>
      </c>
      <c r="G24" s="63">
        <v>33</v>
      </c>
      <c r="H24" s="62">
        <v>419</v>
      </c>
      <c r="I24" s="62">
        <v>232</v>
      </c>
      <c r="J24" s="62">
        <v>187</v>
      </c>
      <c r="K24" s="64">
        <f t="shared" si="7"/>
        <v>515</v>
      </c>
      <c r="L24" s="65">
        <v>3</v>
      </c>
      <c r="M24" s="43">
        <v>43.740479999999998</v>
      </c>
      <c r="N24" s="43">
        <v>43.740479999999998</v>
      </c>
      <c r="O24" s="77">
        <v>1</v>
      </c>
      <c r="P24" s="62">
        <v>418</v>
      </c>
      <c r="Q24" s="77">
        <v>400</v>
      </c>
      <c r="R24" s="78">
        <v>283</v>
      </c>
      <c r="S24" s="62">
        <v>151</v>
      </c>
      <c r="T24" s="79">
        <v>132</v>
      </c>
      <c r="U24" s="62">
        <v>117</v>
      </c>
      <c r="V24" s="62">
        <v>73</v>
      </c>
      <c r="W24" s="80">
        <v>44</v>
      </c>
      <c r="X24" s="16">
        <f t="shared" si="5"/>
        <v>0.70750000000000002</v>
      </c>
      <c r="Y24" s="16">
        <f t="shared" si="6"/>
        <v>0.29249999999999998</v>
      </c>
      <c r="Z24" s="63">
        <v>1</v>
      </c>
      <c r="AA24" s="93">
        <v>18</v>
      </c>
      <c r="AB24" s="19">
        <v>6742477.0600000015</v>
      </c>
      <c r="AC24" s="19">
        <v>2503999.0099999998</v>
      </c>
      <c r="AD24" s="17">
        <v>4238478.05</v>
      </c>
      <c r="AE24" s="14">
        <f t="shared" si="4"/>
        <v>28569.818050847465</v>
      </c>
      <c r="AF24" s="98">
        <v>236</v>
      </c>
      <c r="AG24" s="98">
        <v>117</v>
      </c>
      <c r="AH24" s="99">
        <v>119</v>
      </c>
    </row>
    <row r="25" spans="1:34" ht="15.75" x14ac:dyDescent="0.25">
      <c r="A25" s="106"/>
      <c r="B25" s="103" t="s">
        <v>29</v>
      </c>
      <c r="C25" s="61">
        <v>308</v>
      </c>
      <c r="D25" s="62">
        <v>123</v>
      </c>
      <c r="E25" s="62">
        <v>185</v>
      </c>
      <c r="F25" s="61">
        <v>263</v>
      </c>
      <c r="G25" s="63">
        <v>45</v>
      </c>
      <c r="H25" s="62">
        <v>352</v>
      </c>
      <c r="I25" s="62">
        <v>190</v>
      </c>
      <c r="J25" s="62">
        <v>162</v>
      </c>
      <c r="K25" s="64">
        <f t="shared" si="7"/>
        <v>471</v>
      </c>
      <c r="L25" s="65">
        <v>0</v>
      </c>
      <c r="M25" s="43">
        <v>43.642049999999998</v>
      </c>
      <c r="N25" s="43">
        <v>43.642049999999998</v>
      </c>
      <c r="O25" s="77">
        <v>2</v>
      </c>
      <c r="P25" s="62">
        <v>350</v>
      </c>
      <c r="Q25" s="77">
        <v>324</v>
      </c>
      <c r="R25" s="78">
        <v>237</v>
      </c>
      <c r="S25" s="62">
        <v>123</v>
      </c>
      <c r="T25" s="79">
        <v>114</v>
      </c>
      <c r="U25" s="62">
        <v>87</v>
      </c>
      <c r="V25" s="62">
        <v>47</v>
      </c>
      <c r="W25" s="80">
        <v>40</v>
      </c>
      <c r="X25" s="16">
        <f t="shared" si="5"/>
        <v>0.73148148148148151</v>
      </c>
      <c r="Y25" s="16">
        <f t="shared" si="6"/>
        <v>0.26851851851851855</v>
      </c>
      <c r="Z25" s="63">
        <v>2</v>
      </c>
      <c r="AA25" s="93">
        <v>26</v>
      </c>
      <c r="AB25" s="19">
        <v>6028873.1699999999</v>
      </c>
      <c r="AC25" s="19">
        <v>4127621.6099999989</v>
      </c>
      <c r="AD25" s="17">
        <v>1901251.56</v>
      </c>
      <c r="AE25" s="14">
        <f t="shared" si="4"/>
        <v>28708.919857142857</v>
      </c>
      <c r="AF25" s="98">
        <v>210</v>
      </c>
      <c r="AG25" s="98">
        <v>106</v>
      </c>
      <c r="AH25" s="99">
        <v>104</v>
      </c>
    </row>
    <row r="26" spans="1:34" ht="15.75" x14ac:dyDescent="0.25">
      <c r="A26" s="106"/>
      <c r="B26" s="103" t="s">
        <v>30</v>
      </c>
      <c r="C26" s="61">
        <v>371</v>
      </c>
      <c r="D26" s="62">
        <v>178</v>
      </c>
      <c r="E26" s="62">
        <v>193</v>
      </c>
      <c r="F26" s="61">
        <v>346</v>
      </c>
      <c r="G26" s="63">
        <v>25</v>
      </c>
      <c r="H26" s="62">
        <v>344</v>
      </c>
      <c r="I26" s="62">
        <v>191</v>
      </c>
      <c r="J26" s="62">
        <v>153</v>
      </c>
      <c r="K26" s="64">
        <f t="shared" si="7"/>
        <v>497</v>
      </c>
      <c r="L26" s="65">
        <v>1</v>
      </c>
      <c r="M26" s="43">
        <v>41.546509999999998</v>
      </c>
      <c r="N26" s="43">
        <v>41.546509999999998</v>
      </c>
      <c r="O26" s="77">
        <v>7</v>
      </c>
      <c r="P26" s="62">
        <v>337</v>
      </c>
      <c r="Q26" s="77">
        <v>321</v>
      </c>
      <c r="R26" s="78">
        <v>226</v>
      </c>
      <c r="S26" s="62">
        <v>122</v>
      </c>
      <c r="T26" s="79">
        <v>104</v>
      </c>
      <c r="U26" s="62">
        <v>95</v>
      </c>
      <c r="V26" s="62">
        <v>55</v>
      </c>
      <c r="W26" s="80">
        <v>40</v>
      </c>
      <c r="X26" s="16">
        <f t="shared" si="5"/>
        <v>0.70404984423676009</v>
      </c>
      <c r="Y26" s="16">
        <f t="shared" si="6"/>
        <v>0.29595015576323985</v>
      </c>
      <c r="Z26" s="63">
        <v>7</v>
      </c>
      <c r="AA26" s="93">
        <v>16</v>
      </c>
      <c r="AB26" s="19">
        <v>5231782.1500000004</v>
      </c>
      <c r="AC26" s="19">
        <v>2687693.81</v>
      </c>
      <c r="AD26" s="17">
        <v>2544088.3399999989</v>
      </c>
      <c r="AE26" s="14">
        <f t="shared" si="4"/>
        <v>24333.870465116281</v>
      </c>
      <c r="AF26" s="98">
        <v>215</v>
      </c>
      <c r="AG26" s="98">
        <v>112</v>
      </c>
      <c r="AH26" s="99">
        <v>103</v>
      </c>
    </row>
    <row r="27" spans="1:34" s="20" customFormat="1" ht="15.75" x14ac:dyDescent="0.25">
      <c r="A27" s="106"/>
      <c r="B27" s="105" t="s">
        <v>31</v>
      </c>
      <c r="C27" s="61">
        <v>341</v>
      </c>
      <c r="D27" s="62">
        <v>177</v>
      </c>
      <c r="E27" s="62">
        <v>164</v>
      </c>
      <c r="F27" s="61">
        <v>316</v>
      </c>
      <c r="G27" s="63">
        <v>25</v>
      </c>
      <c r="H27" s="62">
        <v>289</v>
      </c>
      <c r="I27" s="62">
        <v>157</v>
      </c>
      <c r="J27" s="62">
        <v>132</v>
      </c>
      <c r="K27" s="64">
        <f t="shared" si="7"/>
        <v>546</v>
      </c>
      <c r="L27" s="65">
        <v>3</v>
      </c>
      <c r="M27" s="44">
        <v>43.439450000000001</v>
      </c>
      <c r="N27" s="45">
        <v>43.439450000000001</v>
      </c>
      <c r="O27" s="77">
        <v>6</v>
      </c>
      <c r="P27" s="62">
        <v>283</v>
      </c>
      <c r="Q27" s="77">
        <v>271</v>
      </c>
      <c r="R27" s="78">
        <v>179</v>
      </c>
      <c r="S27" s="62">
        <v>93</v>
      </c>
      <c r="T27" s="79">
        <v>86</v>
      </c>
      <c r="U27" s="62">
        <v>92</v>
      </c>
      <c r="V27" s="62">
        <v>55</v>
      </c>
      <c r="W27" s="80">
        <v>37</v>
      </c>
      <c r="X27" s="16">
        <f t="shared" si="5"/>
        <v>0.66051660516605171</v>
      </c>
      <c r="Y27" s="16">
        <f t="shared" si="6"/>
        <v>0.33948339483394835</v>
      </c>
      <c r="Z27" s="63">
        <v>6</v>
      </c>
      <c r="AA27" s="93">
        <v>12</v>
      </c>
      <c r="AB27" s="19">
        <v>28843245.890000001</v>
      </c>
      <c r="AC27" s="19">
        <v>4264951.2699999996</v>
      </c>
      <c r="AD27" s="17">
        <v>24578294.620000001</v>
      </c>
      <c r="AE27" s="14">
        <f t="shared" si="4"/>
        <v>206023.18492857143</v>
      </c>
      <c r="AF27" s="98">
        <v>140</v>
      </c>
      <c r="AG27" s="98">
        <v>61</v>
      </c>
      <c r="AH27" s="99">
        <v>79</v>
      </c>
    </row>
    <row r="28" spans="1:34" ht="16.5" customHeight="1" x14ac:dyDescent="0.25">
      <c r="B28" s="34">
        <v>2022</v>
      </c>
      <c r="C28" s="56">
        <f ca="1">SUM(C29:OFFSET(C29,11,0))</f>
        <v>5140</v>
      </c>
      <c r="D28" s="54">
        <f ca="1">SUM(D29:OFFSET(D29,11,0))</f>
        <v>2884</v>
      </c>
      <c r="E28" s="54">
        <f ca="1">SUM(E29:OFFSET(E29,11,0))</f>
        <v>2256</v>
      </c>
      <c r="F28" s="56">
        <f ca="1">SUM(F29:OFFSET(F29,11,0))</f>
        <v>4420</v>
      </c>
      <c r="G28" s="57">
        <f>+SUM(G29:G40)</f>
        <v>720</v>
      </c>
      <c r="H28" s="54">
        <f ca="1">SUM(H29:OFFSET(H29,11,0))</f>
        <v>5080</v>
      </c>
      <c r="I28" s="54">
        <f ca="1">SUM(I29:OFFSET(I29,11,0))</f>
        <v>2826</v>
      </c>
      <c r="J28" s="54">
        <f ca="1">SUM(J29:OFFSET(J29,11,0))</f>
        <v>2254</v>
      </c>
      <c r="K28" s="66">
        <f ca="1">OFFSET(K29,11,0)</f>
        <v>583</v>
      </c>
      <c r="L28" s="67">
        <f ca="1">SUM(L29:OFFSET(L29,11,0))</f>
        <v>23</v>
      </c>
      <c r="M28" s="42">
        <f>+AVERAGE(M29:M40)</f>
        <v>39.419364166666661</v>
      </c>
      <c r="N28" s="42">
        <f>+AVERAGE(N29:N40)</f>
        <v>39.419364166666661</v>
      </c>
      <c r="O28" s="81">
        <f>+SUM(O29:O40)</f>
        <v>87</v>
      </c>
      <c r="P28" s="82">
        <f>+SUM(P29:P40)</f>
        <v>5018</v>
      </c>
      <c r="Q28" s="81">
        <f ca="1">SUM(Q29:OFFSET(Q29,11,0))</f>
        <v>4722</v>
      </c>
      <c r="R28" s="83">
        <f ca="1">SUM(R29:OFFSET(R29,11,0))</f>
        <v>3175</v>
      </c>
      <c r="S28" s="54">
        <f ca="1">SUM(S29:OFFSET(S29,11,0))</f>
        <v>1741</v>
      </c>
      <c r="T28" s="84">
        <f ca="1">SUM(T29:OFFSET(T29,11,0))</f>
        <v>1434</v>
      </c>
      <c r="U28" s="54">
        <f ca="1">SUM(U29:OFFSET(U29,11,0))</f>
        <v>1547</v>
      </c>
      <c r="V28" s="54">
        <f ca="1">SUM(V29:OFFSET(V29,11,0))</f>
        <v>888</v>
      </c>
      <c r="W28" s="85">
        <f ca="1">SUM(W29:OFFSET(W29,11,0))</f>
        <v>659</v>
      </c>
      <c r="X28" s="30">
        <f t="shared" ca="1" si="5"/>
        <v>0.67238458280389668</v>
      </c>
      <c r="Y28" s="30">
        <f t="shared" ca="1" si="6"/>
        <v>0.32761541719610332</v>
      </c>
      <c r="Z28" s="57">
        <f ca="1">SUM(Z29:OFFSET(Z29,11,0))</f>
        <v>62</v>
      </c>
      <c r="AA28" s="96">
        <v>296</v>
      </c>
      <c r="AB28" s="31">
        <f>SUM(AB29:AB40)</f>
        <v>114413333.80600001</v>
      </c>
      <c r="AC28" s="31">
        <f>SUM(AC29:AC40)</f>
        <v>64287286.259999998</v>
      </c>
      <c r="AD28" s="32">
        <f>SUM(AD29:AD40)</f>
        <v>50126047.545999996</v>
      </c>
      <c r="AE28" s="33">
        <f t="shared" si="4"/>
        <v>44956.123302946959</v>
      </c>
      <c r="AF28" s="81">
        <f>SUM(AF29:AF40)</f>
        <v>2545</v>
      </c>
      <c r="AG28" s="54">
        <f>SUM(AG29:AG40)</f>
        <v>1233</v>
      </c>
      <c r="AH28" s="100">
        <f>SUM(AH29:AH40)</f>
        <v>1312</v>
      </c>
    </row>
    <row r="29" spans="1:34" s="20" customFormat="1" ht="15.75" x14ac:dyDescent="0.25">
      <c r="A29" s="106"/>
      <c r="B29" s="103" t="s">
        <v>32</v>
      </c>
      <c r="C29" s="61">
        <v>381</v>
      </c>
      <c r="D29" s="62">
        <v>205</v>
      </c>
      <c r="E29" s="62">
        <v>176</v>
      </c>
      <c r="F29" s="61">
        <v>357</v>
      </c>
      <c r="G29" s="63">
        <v>24</v>
      </c>
      <c r="H29" s="62">
        <v>378</v>
      </c>
      <c r="I29" s="62">
        <v>172</v>
      </c>
      <c r="J29" s="62">
        <v>206</v>
      </c>
      <c r="K29" s="64">
        <f>+K27+C29-L29-H29</f>
        <v>545</v>
      </c>
      <c r="L29" s="65">
        <v>4</v>
      </c>
      <c r="M29" s="43">
        <v>52.256610000000002</v>
      </c>
      <c r="N29" s="43">
        <v>52.256610000000002</v>
      </c>
      <c r="O29" s="77">
        <v>2</v>
      </c>
      <c r="P29" s="62">
        <v>376</v>
      </c>
      <c r="Q29" s="77">
        <v>358</v>
      </c>
      <c r="R29" s="78">
        <v>255</v>
      </c>
      <c r="S29" s="62">
        <v>103</v>
      </c>
      <c r="T29" s="79">
        <v>152</v>
      </c>
      <c r="U29" s="62">
        <v>103</v>
      </c>
      <c r="V29" s="62">
        <v>60</v>
      </c>
      <c r="W29" s="80">
        <v>43</v>
      </c>
      <c r="X29" s="16">
        <f t="shared" si="5"/>
        <v>0.71229050279329609</v>
      </c>
      <c r="Y29" s="16">
        <f t="shared" si="6"/>
        <v>0.28770949720670391</v>
      </c>
      <c r="Z29" s="63">
        <v>2</v>
      </c>
      <c r="AA29" s="93">
        <v>18</v>
      </c>
      <c r="AB29" s="19">
        <v>8331582.8499999996</v>
      </c>
      <c r="AC29" s="19">
        <v>3948448.64</v>
      </c>
      <c r="AD29" s="17">
        <v>4383134.2100000009</v>
      </c>
      <c r="AE29" s="14">
        <f t="shared" si="4"/>
        <v>35453.544042553192</v>
      </c>
      <c r="AF29" s="98">
        <v>235</v>
      </c>
      <c r="AG29" s="98">
        <v>92</v>
      </c>
      <c r="AH29" s="99">
        <v>143</v>
      </c>
    </row>
    <row r="30" spans="1:34" s="20" customFormat="1" ht="15.75" x14ac:dyDescent="0.25">
      <c r="A30" s="106"/>
      <c r="B30" s="103" t="s">
        <v>33</v>
      </c>
      <c r="C30" s="61">
        <v>430</v>
      </c>
      <c r="D30" s="62">
        <v>234</v>
      </c>
      <c r="E30" s="62">
        <v>196</v>
      </c>
      <c r="F30" s="61">
        <v>400</v>
      </c>
      <c r="G30" s="63">
        <v>30</v>
      </c>
      <c r="H30" s="62">
        <v>379</v>
      </c>
      <c r="I30" s="62">
        <v>207</v>
      </c>
      <c r="J30" s="62">
        <v>172</v>
      </c>
      <c r="K30" s="64">
        <f t="shared" ref="K30:K40" si="8">+K29+C30-L30-H30</f>
        <v>595</v>
      </c>
      <c r="L30" s="65">
        <v>1</v>
      </c>
      <c r="M30" s="43">
        <v>39.625329999999998</v>
      </c>
      <c r="N30" s="43">
        <v>39.625329999999998</v>
      </c>
      <c r="O30" s="77">
        <v>2</v>
      </c>
      <c r="P30" s="62">
        <v>377</v>
      </c>
      <c r="Q30" s="77">
        <v>353</v>
      </c>
      <c r="R30" s="78">
        <v>227</v>
      </c>
      <c r="S30" s="62">
        <v>120</v>
      </c>
      <c r="T30" s="79">
        <v>107</v>
      </c>
      <c r="U30" s="62">
        <v>126</v>
      </c>
      <c r="V30" s="62">
        <v>73</v>
      </c>
      <c r="W30" s="80">
        <v>53</v>
      </c>
      <c r="X30" s="16">
        <f t="shared" si="5"/>
        <v>0.64305949008498586</v>
      </c>
      <c r="Y30" s="16">
        <f t="shared" si="6"/>
        <v>0.35694050991501414</v>
      </c>
      <c r="Z30" s="63">
        <v>2</v>
      </c>
      <c r="AA30" s="93">
        <v>24</v>
      </c>
      <c r="AB30" s="19">
        <v>8463887.5800000001</v>
      </c>
      <c r="AC30" s="19">
        <v>4096901.54</v>
      </c>
      <c r="AD30" s="17">
        <v>4366986.04</v>
      </c>
      <c r="AE30" s="14">
        <f t="shared" si="4"/>
        <v>42319.437899999997</v>
      </c>
      <c r="AF30" s="98">
        <v>200</v>
      </c>
      <c r="AG30" s="98">
        <v>95</v>
      </c>
      <c r="AH30" s="99">
        <v>105</v>
      </c>
    </row>
    <row r="31" spans="1:34" s="20" customFormat="1" ht="15.75" x14ac:dyDescent="0.25">
      <c r="A31" s="106"/>
      <c r="B31" s="103" t="s">
        <v>34</v>
      </c>
      <c r="C31" s="61">
        <v>464</v>
      </c>
      <c r="D31" s="62">
        <v>270</v>
      </c>
      <c r="E31" s="62">
        <v>194</v>
      </c>
      <c r="F31" s="61">
        <v>399</v>
      </c>
      <c r="G31" s="63">
        <v>65</v>
      </c>
      <c r="H31" s="62">
        <v>542</v>
      </c>
      <c r="I31" s="62">
        <v>301</v>
      </c>
      <c r="J31" s="62">
        <v>241</v>
      </c>
      <c r="K31" s="64">
        <f t="shared" si="8"/>
        <v>512</v>
      </c>
      <c r="L31" s="65">
        <v>5</v>
      </c>
      <c r="M31" s="43">
        <v>38.496310000000001</v>
      </c>
      <c r="N31" s="43">
        <v>38.496310000000001</v>
      </c>
      <c r="O31" s="77">
        <v>5</v>
      </c>
      <c r="P31" s="62">
        <v>537</v>
      </c>
      <c r="Q31" s="77">
        <v>505</v>
      </c>
      <c r="R31" s="78">
        <v>360</v>
      </c>
      <c r="S31" s="62">
        <v>199</v>
      </c>
      <c r="T31" s="79">
        <v>161</v>
      </c>
      <c r="U31" s="62">
        <v>145</v>
      </c>
      <c r="V31" s="62">
        <v>83</v>
      </c>
      <c r="W31" s="80">
        <v>62</v>
      </c>
      <c r="X31" s="16">
        <f t="shared" si="5"/>
        <v>0.71287128712871284</v>
      </c>
      <c r="Y31" s="16">
        <f t="shared" si="6"/>
        <v>0.28712871287128711</v>
      </c>
      <c r="Z31" s="63">
        <v>5</v>
      </c>
      <c r="AA31" s="93">
        <v>32</v>
      </c>
      <c r="AB31" s="19">
        <v>11194112.380000001</v>
      </c>
      <c r="AC31" s="19">
        <v>5443143.8799999999</v>
      </c>
      <c r="AD31" s="17">
        <v>5750968.5</v>
      </c>
      <c r="AE31" s="14">
        <f t="shared" si="4"/>
        <v>34764.324161490687</v>
      </c>
      <c r="AF31" s="98">
        <v>322</v>
      </c>
      <c r="AG31" s="98">
        <v>166</v>
      </c>
      <c r="AH31" s="99">
        <v>156</v>
      </c>
    </row>
    <row r="32" spans="1:34" s="20" customFormat="1" ht="15.75" x14ac:dyDescent="0.25">
      <c r="A32" s="106"/>
      <c r="B32" s="103" t="s">
        <v>35</v>
      </c>
      <c r="C32" s="61">
        <v>422</v>
      </c>
      <c r="D32" s="62">
        <v>254</v>
      </c>
      <c r="E32" s="62">
        <v>168</v>
      </c>
      <c r="F32" s="61">
        <v>346</v>
      </c>
      <c r="G32" s="63">
        <v>76</v>
      </c>
      <c r="H32" s="62">
        <v>389</v>
      </c>
      <c r="I32" s="62">
        <v>223</v>
      </c>
      <c r="J32" s="62">
        <v>166</v>
      </c>
      <c r="K32" s="64">
        <f t="shared" si="8"/>
        <v>541</v>
      </c>
      <c r="L32" s="65">
        <v>4</v>
      </c>
      <c r="M32" s="43">
        <v>36.832900000000002</v>
      </c>
      <c r="N32" s="43">
        <v>36.832900000000002</v>
      </c>
      <c r="O32" s="77">
        <v>5</v>
      </c>
      <c r="P32" s="62">
        <v>384</v>
      </c>
      <c r="Q32" s="77">
        <v>360</v>
      </c>
      <c r="R32" s="78">
        <v>258</v>
      </c>
      <c r="S32" s="62">
        <v>145</v>
      </c>
      <c r="T32" s="79">
        <v>113</v>
      </c>
      <c r="U32" s="62">
        <v>102</v>
      </c>
      <c r="V32" s="62">
        <v>63</v>
      </c>
      <c r="W32" s="80">
        <v>39</v>
      </c>
      <c r="X32" s="16">
        <f t="shared" si="5"/>
        <v>0.71666666666666667</v>
      </c>
      <c r="Y32" s="16">
        <f t="shared" si="6"/>
        <v>0.28333333333333333</v>
      </c>
      <c r="Z32" s="63">
        <v>5</v>
      </c>
      <c r="AA32" s="93">
        <v>24</v>
      </c>
      <c r="AB32" s="19">
        <v>12238151.93</v>
      </c>
      <c r="AC32" s="19">
        <v>7327183.0300000012</v>
      </c>
      <c r="AD32" s="17">
        <v>4910968.8999999994</v>
      </c>
      <c r="AE32" s="14">
        <f t="shared" si="4"/>
        <v>58000.720047393363</v>
      </c>
      <c r="AF32" s="98">
        <v>211</v>
      </c>
      <c r="AG32" s="98">
        <v>109</v>
      </c>
      <c r="AH32" s="99">
        <v>102</v>
      </c>
    </row>
    <row r="33" spans="1:34" s="20" customFormat="1" ht="15.75" x14ac:dyDescent="0.25">
      <c r="A33" s="106"/>
      <c r="B33" s="103" t="s">
        <v>36</v>
      </c>
      <c r="C33" s="61">
        <v>414</v>
      </c>
      <c r="D33" s="62">
        <v>242</v>
      </c>
      <c r="E33" s="62">
        <v>172</v>
      </c>
      <c r="F33" s="61">
        <v>332</v>
      </c>
      <c r="G33" s="63">
        <v>82</v>
      </c>
      <c r="H33" s="62">
        <v>370</v>
      </c>
      <c r="I33" s="62">
        <v>224</v>
      </c>
      <c r="J33" s="62">
        <v>146</v>
      </c>
      <c r="K33" s="64">
        <f t="shared" si="8"/>
        <v>584</v>
      </c>
      <c r="L33" s="65">
        <v>1</v>
      </c>
      <c r="M33" s="43">
        <v>36.906170000000003</v>
      </c>
      <c r="N33" s="43">
        <v>36.906170000000003</v>
      </c>
      <c r="O33" s="77">
        <v>4</v>
      </c>
      <c r="P33" s="62">
        <v>367</v>
      </c>
      <c r="Q33" s="77">
        <v>346</v>
      </c>
      <c r="R33" s="78">
        <v>269</v>
      </c>
      <c r="S33" s="62">
        <v>166</v>
      </c>
      <c r="T33" s="79">
        <v>103</v>
      </c>
      <c r="U33" s="62">
        <v>77</v>
      </c>
      <c r="V33" s="62">
        <v>45</v>
      </c>
      <c r="W33" s="80">
        <v>32</v>
      </c>
      <c r="X33" s="16">
        <f t="shared" si="5"/>
        <v>0.7774566473988439</v>
      </c>
      <c r="Y33" s="16">
        <f t="shared" si="6"/>
        <v>0.22254335260115607</v>
      </c>
      <c r="Z33" s="63">
        <v>3</v>
      </c>
      <c r="AA33" s="93">
        <v>21</v>
      </c>
      <c r="AB33" s="19">
        <v>8509012.2000000011</v>
      </c>
      <c r="AC33" s="19">
        <v>5973432.25</v>
      </c>
      <c r="AD33" s="17">
        <v>2535579.9500000002</v>
      </c>
      <c r="AE33" s="14">
        <f t="shared" si="4"/>
        <v>39761.739252336454</v>
      </c>
      <c r="AF33" s="98">
        <v>214</v>
      </c>
      <c r="AG33" s="98">
        <v>116</v>
      </c>
      <c r="AH33" s="99">
        <v>98</v>
      </c>
    </row>
    <row r="34" spans="1:34" s="20" customFormat="1" ht="15.75" x14ac:dyDescent="0.25">
      <c r="A34" s="106"/>
      <c r="B34" s="103" t="s">
        <v>37</v>
      </c>
      <c r="C34" s="61">
        <v>373</v>
      </c>
      <c r="D34" s="62">
        <v>216</v>
      </c>
      <c r="E34" s="62">
        <v>157</v>
      </c>
      <c r="F34" s="61">
        <v>319</v>
      </c>
      <c r="G34" s="63">
        <v>54</v>
      </c>
      <c r="H34" s="62">
        <v>496</v>
      </c>
      <c r="I34" s="62">
        <v>273</v>
      </c>
      <c r="J34" s="62">
        <v>223</v>
      </c>
      <c r="K34" s="64">
        <f t="shared" si="8"/>
        <v>460</v>
      </c>
      <c r="L34" s="65">
        <v>1</v>
      </c>
      <c r="M34" s="43">
        <v>40.364919999999998</v>
      </c>
      <c r="N34" s="43">
        <v>40.364919999999998</v>
      </c>
      <c r="O34" s="77">
        <v>12</v>
      </c>
      <c r="P34" s="62">
        <v>489</v>
      </c>
      <c r="Q34" s="77">
        <v>457</v>
      </c>
      <c r="R34" s="78">
        <v>324</v>
      </c>
      <c r="S34" s="62">
        <v>178</v>
      </c>
      <c r="T34" s="79">
        <v>146</v>
      </c>
      <c r="U34" s="62">
        <v>133</v>
      </c>
      <c r="V34" s="62">
        <v>71</v>
      </c>
      <c r="W34" s="80">
        <v>62</v>
      </c>
      <c r="X34" s="16">
        <f t="shared" si="5"/>
        <v>0.70897155361050324</v>
      </c>
      <c r="Y34" s="16">
        <f t="shared" si="6"/>
        <v>0.29102844638949671</v>
      </c>
      <c r="Z34" s="63">
        <v>7</v>
      </c>
      <c r="AA34" s="93">
        <v>32</v>
      </c>
      <c r="AB34" s="19">
        <v>8166317.6500000004</v>
      </c>
      <c r="AC34" s="19">
        <v>3756571.41</v>
      </c>
      <c r="AD34" s="17">
        <v>4409746.24</v>
      </c>
      <c r="AE34" s="14">
        <f t="shared" si="4"/>
        <v>33745.114256198351</v>
      </c>
      <c r="AF34" s="98">
        <v>242</v>
      </c>
      <c r="AG34" s="98">
        <v>118</v>
      </c>
      <c r="AH34" s="99">
        <v>124</v>
      </c>
    </row>
    <row r="35" spans="1:34" s="20" customFormat="1" ht="15.75" x14ac:dyDescent="0.25">
      <c r="A35" s="106"/>
      <c r="B35" s="103" t="s">
        <v>38</v>
      </c>
      <c r="C35" s="61">
        <v>436</v>
      </c>
      <c r="D35" s="62">
        <v>235</v>
      </c>
      <c r="E35" s="62">
        <v>201</v>
      </c>
      <c r="F35" s="61">
        <v>366</v>
      </c>
      <c r="G35" s="63">
        <v>70</v>
      </c>
      <c r="H35" s="62">
        <v>410</v>
      </c>
      <c r="I35" s="62">
        <v>259</v>
      </c>
      <c r="J35" s="62">
        <v>151</v>
      </c>
      <c r="K35" s="64">
        <f t="shared" si="8"/>
        <v>486</v>
      </c>
      <c r="L35" s="65">
        <v>0</v>
      </c>
      <c r="M35" s="43">
        <v>36.49512</v>
      </c>
      <c r="N35" s="43">
        <v>36.49512</v>
      </c>
      <c r="O35" s="77">
        <v>21</v>
      </c>
      <c r="P35" s="62">
        <v>403</v>
      </c>
      <c r="Q35" s="77">
        <v>376</v>
      </c>
      <c r="R35" s="78">
        <v>245</v>
      </c>
      <c r="S35" s="62">
        <v>153</v>
      </c>
      <c r="T35" s="79">
        <v>92</v>
      </c>
      <c r="U35" s="62">
        <v>131</v>
      </c>
      <c r="V35" s="62">
        <v>83</v>
      </c>
      <c r="W35" s="80">
        <v>48</v>
      </c>
      <c r="X35" s="16">
        <f t="shared" si="5"/>
        <v>0.65159574468085102</v>
      </c>
      <c r="Y35" s="16">
        <f t="shared" si="6"/>
        <v>0.34840425531914893</v>
      </c>
      <c r="Z35" s="63">
        <v>7</v>
      </c>
      <c r="AA35" s="93">
        <v>27</v>
      </c>
      <c r="AB35" s="19">
        <v>5900406.9899999993</v>
      </c>
      <c r="AC35" s="19">
        <v>3252929.69</v>
      </c>
      <c r="AD35" s="17">
        <v>2647477.2999999998</v>
      </c>
      <c r="AE35" s="14">
        <f t="shared" si="4"/>
        <v>35544.620421686741</v>
      </c>
      <c r="AF35" s="98">
        <v>166</v>
      </c>
      <c r="AG35" s="98">
        <v>87</v>
      </c>
      <c r="AH35" s="99">
        <v>79</v>
      </c>
    </row>
    <row r="36" spans="1:34" s="20" customFormat="1" ht="15.75" x14ac:dyDescent="0.25">
      <c r="A36" s="106"/>
      <c r="B36" s="103" t="s">
        <v>27</v>
      </c>
      <c r="C36" s="61">
        <v>502</v>
      </c>
      <c r="D36" s="62">
        <v>286</v>
      </c>
      <c r="E36" s="62">
        <v>216</v>
      </c>
      <c r="F36" s="61">
        <v>425</v>
      </c>
      <c r="G36" s="63">
        <v>77</v>
      </c>
      <c r="H36" s="62">
        <v>368</v>
      </c>
      <c r="I36" s="62">
        <v>204</v>
      </c>
      <c r="J36" s="62">
        <v>164</v>
      </c>
      <c r="K36" s="64">
        <f t="shared" si="8"/>
        <v>618</v>
      </c>
      <c r="L36" s="65">
        <v>2</v>
      </c>
      <c r="M36" s="43">
        <v>34.228259999999999</v>
      </c>
      <c r="N36" s="43">
        <v>34.228259999999999</v>
      </c>
      <c r="O36" s="77">
        <v>11</v>
      </c>
      <c r="P36" s="62">
        <v>359</v>
      </c>
      <c r="Q36" s="77">
        <v>332</v>
      </c>
      <c r="R36" s="78">
        <v>207</v>
      </c>
      <c r="S36" s="62">
        <v>108</v>
      </c>
      <c r="T36" s="79">
        <v>99</v>
      </c>
      <c r="U36" s="62">
        <v>125</v>
      </c>
      <c r="V36" s="62">
        <v>76</v>
      </c>
      <c r="W36" s="80">
        <v>49</v>
      </c>
      <c r="X36" s="16">
        <f t="shared" si="5"/>
        <v>0.62349397590361444</v>
      </c>
      <c r="Y36" s="16">
        <f t="shared" si="6"/>
        <v>0.37650602409638556</v>
      </c>
      <c r="Z36" s="63">
        <v>9</v>
      </c>
      <c r="AA36" s="93">
        <v>27</v>
      </c>
      <c r="AB36" s="19">
        <v>5841034.9800000004</v>
      </c>
      <c r="AC36" s="19">
        <v>2759016.72</v>
      </c>
      <c r="AD36" s="17">
        <v>3082018.26</v>
      </c>
      <c r="AE36" s="14">
        <f t="shared" si="4"/>
        <v>35186.957710843373</v>
      </c>
      <c r="AF36" s="98">
        <v>166</v>
      </c>
      <c r="AG36" s="98">
        <v>72</v>
      </c>
      <c r="AH36" s="99">
        <v>94</v>
      </c>
    </row>
    <row r="37" spans="1:34" s="20" customFormat="1" ht="15.75" x14ac:dyDescent="0.25">
      <c r="A37" s="106"/>
      <c r="B37" s="103" t="s">
        <v>28</v>
      </c>
      <c r="C37" s="61">
        <v>419</v>
      </c>
      <c r="D37" s="62">
        <v>220</v>
      </c>
      <c r="E37" s="62">
        <v>199</v>
      </c>
      <c r="F37" s="61">
        <v>374</v>
      </c>
      <c r="G37" s="63">
        <v>45</v>
      </c>
      <c r="H37" s="62">
        <v>460</v>
      </c>
      <c r="I37" s="62">
        <v>259</v>
      </c>
      <c r="J37" s="62">
        <v>201</v>
      </c>
      <c r="K37" s="64">
        <f t="shared" si="8"/>
        <v>575</v>
      </c>
      <c r="L37" s="65">
        <v>2</v>
      </c>
      <c r="M37" s="43">
        <v>40.197830000000003</v>
      </c>
      <c r="N37" s="43">
        <v>40.197830000000003</v>
      </c>
      <c r="O37" s="77">
        <v>6</v>
      </c>
      <c r="P37" s="62">
        <v>457</v>
      </c>
      <c r="Q37" s="77">
        <v>436</v>
      </c>
      <c r="R37" s="78">
        <v>264</v>
      </c>
      <c r="S37" s="62">
        <v>153</v>
      </c>
      <c r="T37" s="79">
        <v>111</v>
      </c>
      <c r="U37" s="62">
        <v>172</v>
      </c>
      <c r="V37" s="62">
        <v>92</v>
      </c>
      <c r="W37" s="80">
        <v>80</v>
      </c>
      <c r="X37" s="16">
        <f t="shared" si="5"/>
        <v>0.60550458715596334</v>
      </c>
      <c r="Y37" s="16">
        <f t="shared" si="6"/>
        <v>0.39449541284403672</v>
      </c>
      <c r="Z37" s="63">
        <v>3</v>
      </c>
      <c r="AA37" s="93">
        <v>21</v>
      </c>
      <c r="AB37" s="19">
        <v>9836097.3800000008</v>
      </c>
      <c r="AC37" s="19">
        <v>6212616.3600000003</v>
      </c>
      <c r="AD37" s="17">
        <v>3623481.02</v>
      </c>
      <c r="AE37" s="14">
        <f t="shared" si="4"/>
        <v>52042.843280423287</v>
      </c>
      <c r="AF37" s="98">
        <v>189</v>
      </c>
      <c r="AG37" s="98">
        <v>90</v>
      </c>
      <c r="AH37" s="99">
        <v>99</v>
      </c>
    </row>
    <row r="38" spans="1:34" s="20" customFormat="1" ht="15.75" x14ac:dyDescent="0.25">
      <c r="A38" s="106"/>
      <c r="B38" s="103" t="s">
        <v>29</v>
      </c>
      <c r="C38" s="61">
        <v>457</v>
      </c>
      <c r="D38" s="62">
        <v>258</v>
      </c>
      <c r="E38" s="62">
        <v>199</v>
      </c>
      <c r="F38" s="61">
        <v>395</v>
      </c>
      <c r="G38" s="63">
        <v>62</v>
      </c>
      <c r="H38" s="62">
        <v>470</v>
      </c>
      <c r="I38" s="62">
        <v>249</v>
      </c>
      <c r="J38" s="62">
        <v>221</v>
      </c>
      <c r="K38" s="64">
        <f t="shared" si="8"/>
        <v>561</v>
      </c>
      <c r="L38" s="65">
        <v>1</v>
      </c>
      <c r="M38" s="43">
        <v>39.989359999999998</v>
      </c>
      <c r="N38" s="43">
        <v>39.989359999999998</v>
      </c>
      <c r="O38" s="77">
        <v>6</v>
      </c>
      <c r="P38" s="62">
        <v>464</v>
      </c>
      <c r="Q38" s="77">
        <v>435</v>
      </c>
      <c r="R38" s="78">
        <v>274</v>
      </c>
      <c r="S38" s="62">
        <v>146</v>
      </c>
      <c r="T38" s="79">
        <v>128</v>
      </c>
      <c r="U38" s="62">
        <v>161</v>
      </c>
      <c r="V38" s="62">
        <v>86</v>
      </c>
      <c r="W38" s="80">
        <v>75</v>
      </c>
      <c r="X38" s="16">
        <f t="shared" si="5"/>
        <v>0.62988505747126433</v>
      </c>
      <c r="Y38" s="16">
        <f t="shared" si="6"/>
        <v>0.37011494252873561</v>
      </c>
      <c r="Z38" s="63">
        <v>6</v>
      </c>
      <c r="AA38" s="93">
        <v>29</v>
      </c>
      <c r="AB38" s="19">
        <v>12994141.9</v>
      </c>
      <c r="AC38" s="19">
        <v>6547625.5300000003</v>
      </c>
      <c r="AD38" s="17">
        <v>6446516.3700000001</v>
      </c>
      <c r="AE38" s="14">
        <f t="shared" si="4"/>
        <v>58009.562053571433</v>
      </c>
      <c r="AF38" s="98">
        <v>224</v>
      </c>
      <c r="AG38" s="98">
        <v>107</v>
      </c>
      <c r="AH38" s="99">
        <v>117</v>
      </c>
    </row>
    <row r="39" spans="1:34" s="20" customFormat="1" ht="15.75" x14ac:dyDescent="0.25">
      <c r="A39" s="106"/>
      <c r="B39" s="103" t="s">
        <v>30</v>
      </c>
      <c r="C39" s="61">
        <v>434</v>
      </c>
      <c r="D39" s="62">
        <v>239</v>
      </c>
      <c r="E39" s="62">
        <v>195</v>
      </c>
      <c r="F39" s="61">
        <v>360</v>
      </c>
      <c r="G39" s="63">
        <v>74</v>
      </c>
      <c r="H39" s="62">
        <v>457</v>
      </c>
      <c r="I39" s="62">
        <v>249</v>
      </c>
      <c r="J39" s="62">
        <v>208</v>
      </c>
      <c r="K39" s="64">
        <f t="shared" si="8"/>
        <v>536</v>
      </c>
      <c r="L39" s="65">
        <v>2</v>
      </c>
      <c r="M39" s="43">
        <v>37.299779999999998</v>
      </c>
      <c r="N39" s="43">
        <v>37.299779999999998</v>
      </c>
      <c r="O39" s="77">
        <v>5</v>
      </c>
      <c r="P39" s="62">
        <v>452</v>
      </c>
      <c r="Q39" s="77">
        <v>435</v>
      </c>
      <c r="R39" s="78">
        <v>281</v>
      </c>
      <c r="S39" s="62">
        <v>147</v>
      </c>
      <c r="T39" s="79">
        <v>134</v>
      </c>
      <c r="U39" s="62">
        <v>154</v>
      </c>
      <c r="V39" s="62">
        <v>89</v>
      </c>
      <c r="W39" s="80">
        <v>65</v>
      </c>
      <c r="X39" s="16">
        <f t="shared" si="5"/>
        <v>0.64597701149425291</v>
      </c>
      <c r="Y39" s="16">
        <f t="shared" si="6"/>
        <v>0.35402298850574715</v>
      </c>
      <c r="Z39" s="63">
        <v>5</v>
      </c>
      <c r="AA39" s="93">
        <v>17</v>
      </c>
      <c r="AB39" s="19">
        <v>8955680.3599999994</v>
      </c>
      <c r="AC39" s="19">
        <v>5241096.9600000009</v>
      </c>
      <c r="AD39" s="17">
        <v>3714583.4</v>
      </c>
      <c r="AE39" s="14">
        <f t="shared" si="4"/>
        <v>40893.51762557077</v>
      </c>
      <c r="AF39" s="98">
        <v>219</v>
      </c>
      <c r="AG39" s="98">
        <v>105</v>
      </c>
      <c r="AH39" s="99">
        <v>114</v>
      </c>
    </row>
    <row r="40" spans="1:34" s="20" customFormat="1" ht="15.75" x14ac:dyDescent="0.25">
      <c r="A40" s="106"/>
      <c r="B40" s="103" t="s">
        <v>31</v>
      </c>
      <c r="C40" s="61">
        <v>408</v>
      </c>
      <c r="D40" s="62">
        <v>225</v>
      </c>
      <c r="E40" s="62">
        <v>183</v>
      </c>
      <c r="F40" s="61">
        <v>347</v>
      </c>
      <c r="G40" s="63">
        <v>61</v>
      </c>
      <c r="H40" s="62">
        <v>361</v>
      </c>
      <c r="I40" s="62">
        <v>206</v>
      </c>
      <c r="J40" s="62">
        <v>155</v>
      </c>
      <c r="K40" s="64">
        <f t="shared" si="8"/>
        <v>583</v>
      </c>
      <c r="L40" s="65">
        <v>0</v>
      </c>
      <c r="M40" s="44">
        <v>40.339779999999998</v>
      </c>
      <c r="N40" s="45">
        <v>40.339779999999998</v>
      </c>
      <c r="O40" s="77">
        <v>8</v>
      </c>
      <c r="P40" s="62">
        <v>353</v>
      </c>
      <c r="Q40" s="77">
        <v>329</v>
      </c>
      <c r="R40" s="78">
        <v>211</v>
      </c>
      <c r="S40" s="62">
        <v>123</v>
      </c>
      <c r="T40" s="79">
        <v>88</v>
      </c>
      <c r="U40" s="62">
        <v>118</v>
      </c>
      <c r="V40" s="62">
        <v>67</v>
      </c>
      <c r="W40" s="80">
        <v>51</v>
      </c>
      <c r="X40" s="16">
        <f t="shared" si="5"/>
        <v>0.64133738601823709</v>
      </c>
      <c r="Y40" s="16">
        <f t="shared" si="6"/>
        <v>0.35866261398176291</v>
      </c>
      <c r="Z40" s="63">
        <v>8</v>
      </c>
      <c r="AA40" s="93">
        <v>24</v>
      </c>
      <c r="AB40" s="19">
        <v>13982907.606000001</v>
      </c>
      <c r="AC40" s="19">
        <v>9728320.2499999981</v>
      </c>
      <c r="AD40" s="17">
        <v>4254587.3559999997</v>
      </c>
      <c r="AE40" s="14">
        <f t="shared" si="4"/>
        <v>89063.10577070064</v>
      </c>
      <c r="AF40" s="98">
        <v>157</v>
      </c>
      <c r="AG40" s="98">
        <v>76</v>
      </c>
      <c r="AH40" s="99">
        <v>81</v>
      </c>
    </row>
    <row r="41" spans="1:34" ht="16.5" customHeight="1" x14ac:dyDescent="0.25">
      <c r="B41" s="34">
        <v>2023</v>
      </c>
      <c r="C41" s="56">
        <f ca="1">SUM(C42:OFFSET(C42,11,0))</f>
        <v>5039</v>
      </c>
      <c r="D41" s="54">
        <f ca="1">SUM(D42:OFFSET(D42,11,0))</f>
        <v>2828</v>
      </c>
      <c r="E41" s="54">
        <f ca="1">SUM(E42:OFFSET(E42,11,0))</f>
        <v>2211</v>
      </c>
      <c r="F41" s="56">
        <f ca="1">SUM(F42:OFFSET(F42,11,0))</f>
        <v>4471</v>
      </c>
      <c r="G41" s="57">
        <f>+SUM(G42:G53)</f>
        <v>568</v>
      </c>
      <c r="H41" s="54">
        <f ca="1">SUM(H42:OFFSET(H42,11,0))</f>
        <v>4977</v>
      </c>
      <c r="I41" s="54">
        <f ca="1">SUM(I42:OFFSET(I42,11,0))</f>
        <v>2754</v>
      </c>
      <c r="J41" s="54">
        <f ca="1">SUM(J42:OFFSET(J42,11,0))</f>
        <v>2223</v>
      </c>
      <c r="K41" s="66">
        <f ca="1">OFFSET(K41,3,0)</f>
        <v>452</v>
      </c>
      <c r="L41" s="67">
        <f ca="1">SUM(L42:OFFSET(L42,11,0))</f>
        <v>17</v>
      </c>
      <c r="M41" s="42">
        <f>+AVERAGE(M42:M53)</f>
        <v>35.810365197174903</v>
      </c>
      <c r="N41" s="42">
        <f>+AVERAGE(N42:N53)</f>
        <v>35.810365197174903</v>
      </c>
      <c r="O41" s="81">
        <f>+SUM(O42:O53)</f>
        <v>89</v>
      </c>
      <c r="P41" s="82">
        <f>+SUM(P42:P53)</f>
        <v>4892</v>
      </c>
      <c r="Q41" s="81">
        <f ca="1">SUM(Q42:OFFSET(Q42,11,0))</f>
        <v>4714</v>
      </c>
      <c r="R41" s="83">
        <f ca="1">SUM(R42:OFFSET(R42,11,0))</f>
        <v>3016</v>
      </c>
      <c r="S41" s="54">
        <f ca="1">SUM(S42:OFFSET(S42,11,0))</f>
        <v>1675</v>
      </c>
      <c r="T41" s="84">
        <f ca="1">SUM(T42:OFFSET(T42,11,0))</f>
        <v>1341</v>
      </c>
      <c r="U41" s="54">
        <f ca="1">SUM(U42:OFFSET(U42,11,0))</f>
        <v>1698</v>
      </c>
      <c r="V41" s="54">
        <f ca="1">SUM(V42:OFFSET(V42,11,0))</f>
        <v>927</v>
      </c>
      <c r="W41" s="85">
        <f ca="1">SUM(W42:OFFSET(W42,11,0))</f>
        <v>771</v>
      </c>
      <c r="X41" s="30">
        <f t="shared" ca="1" si="5"/>
        <v>0.6397963512940178</v>
      </c>
      <c r="Y41" s="30">
        <f t="shared" ca="1" si="6"/>
        <v>0.3602036487059822</v>
      </c>
      <c r="Z41" s="57">
        <f ca="1">SUM(Z42:OFFSET(Z42,11,0))</f>
        <v>25</v>
      </c>
      <c r="AA41" s="96">
        <f ca="1">SUM(AA42:OFFSET(AA42,11,0))</f>
        <v>176</v>
      </c>
      <c r="AB41" s="31">
        <f>SUM(AB42:AB98)</f>
        <v>1403642964.2808478</v>
      </c>
      <c r="AC41" s="31">
        <f>SUM(AC42:AC98)</f>
        <v>854828439.51337397</v>
      </c>
      <c r="AD41" s="32">
        <f>SUM(AD42:AD98)</f>
        <v>550990087.33947396</v>
      </c>
      <c r="AE41" s="33">
        <f t="shared" si="4"/>
        <v>45401.829611878893</v>
      </c>
      <c r="AF41" s="81">
        <f>SUM(AF42:AF98)</f>
        <v>30916</v>
      </c>
      <c r="AG41" s="54">
        <f>SUM(AG42:AG98)</f>
        <v>16367</v>
      </c>
      <c r="AH41" s="100">
        <f>SUM(AH42:AH98)</f>
        <v>14523</v>
      </c>
    </row>
    <row r="42" spans="1:34" s="20" customFormat="1" ht="15.75" x14ac:dyDescent="0.25">
      <c r="A42" s="106"/>
      <c r="B42" s="103" t="s">
        <v>32</v>
      </c>
      <c r="C42" s="61">
        <v>527</v>
      </c>
      <c r="D42" s="62">
        <v>272</v>
      </c>
      <c r="E42" s="62">
        <v>255</v>
      </c>
      <c r="F42" s="61">
        <v>474</v>
      </c>
      <c r="G42" s="63">
        <v>53</v>
      </c>
      <c r="H42" s="62">
        <v>467</v>
      </c>
      <c r="I42" s="62">
        <v>255</v>
      </c>
      <c r="J42" s="62">
        <v>212</v>
      </c>
      <c r="K42" s="64">
        <v>645</v>
      </c>
      <c r="L42" s="65">
        <v>2</v>
      </c>
      <c r="M42" s="43">
        <v>41.554369999999999</v>
      </c>
      <c r="N42" s="43">
        <v>41.554369999999999</v>
      </c>
      <c r="O42" s="77">
        <v>10</v>
      </c>
      <c r="P42" s="62">
        <v>459</v>
      </c>
      <c r="Q42" s="77">
        <v>441</v>
      </c>
      <c r="R42" s="78">
        <v>286</v>
      </c>
      <c r="S42" s="62">
        <v>157</v>
      </c>
      <c r="T42" s="79">
        <v>129</v>
      </c>
      <c r="U42" s="62">
        <v>155</v>
      </c>
      <c r="V42" s="62">
        <v>84</v>
      </c>
      <c r="W42" s="80">
        <v>71</v>
      </c>
      <c r="X42" s="16">
        <f t="shared" si="5"/>
        <v>0.64852607709750565</v>
      </c>
      <c r="Y42" s="16">
        <f t="shared" si="6"/>
        <v>0.35147392290249435</v>
      </c>
      <c r="Z42" s="63">
        <v>8</v>
      </c>
      <c r="AA42" s="93">
        <v>18</v>
      </c>
      <c r="AB42" s="19">
        <v>13243910.050000001</v>
      </c>
      <c r="AC42" s="19">
        <v>4906314.33</v>
      </c>
      <c r="AD42" s="17">
        <v>8337595.7199999988</v>
      </c>
      <c r="AE42" s="14">
        <f t="shared" si="4"/>
        <v>57582.217608695653</v>
      </c>
      <c r="AF42" s="98">
        <v>230</v>
      </c>
      <c r="AG42" s="98">
        <v>116</v>
      </c>
      <c r="AH42" s="99">
        <v>114</v>
      </c>
    </row>
    <row r="43" spans="1:34" s="20" customFormat="1" ht="15.75" x14ac:dyDescent="0.25">
      <c r="A43" s="106"/>
      <c r="B43" s="103" t="s">
        <v>33</v>
      </c>
      <c r="C43" s="61">
        <v>462</v>
      </c>
      <c r="D43" s="62">
        <v>237</v>
      </c>
      <c r="E43" s="62">
        <v>225</v>
      </c>
      <c r="F43" s="61">
        <v>431</v>
      </c>
      <c r="G43" s="63">
        <v>31</v>
      </c>
      <c r="H43" s="62">
        <v>663</v>
      </c>
      <c r="I43" s="62">
        <v>327</v>
      </c>
      <c r="J43" s="62">
        <v>336</v>
      </c>
      <c r="K43" s="64">
        <v>444</v>
      </c>
      <c r="L43" s="65">
        <v>0</v>
      </c>
      <c r="M43" s="43">
        <v>31.571639999999999</v>
      </c>
      <c r="N43" s="43">
        <v>31.571639999999999</v>
      </c>
      <c r="O43" s="77">
        <v>11</v>
      </c>
      <c r="P43" s="62">
        <v>652</v>
      </c>
      <c r="Q43" s="77">
        <v>629</v>
      </c>
      <c r="R43" s="78">
        <v>470</v>
      </c>
      <c r="S43" s="62">
        <v>230</v>
      </c>
      <c r="T43" s="79">
        <v>240</v>
      </c>
      <c r="U43" s="62">
        <v>159</v>
      </c>
      <c r="V43" s="62">
        <v>74</v>
      </c>
      <c r="W43" s="80">
        <v>85</v>
      </c>
      <c r="X43" s="16">
        <f>+R43/($R43+$U43)</f>
        <v>0.74721780604133547</v>
      </c>
      <c r="Y43" s="16">
        <f>+U43/($R43+$U43)</f>
        <v>0.25278219395866453</v>
      </c>
      <c r="Z43" s="63">
        <v>12</v>
      </c>
      <c r="AA43" s="93">
        <v>22</v>
      </c>
      <c r="AB43" s="19">
        <v>42539589.575000003</v>
      </c>
      <c r="AC43" s="19">
        <v>27138238.77</v>
      </c>
      <c r="AD43" s="17">
        <v>15401350.805</v>
      </c>
      <c r="AE43" s="14">
        <f t="shared" si="4"/>
        <v>101284.73708333334</v>
      </c>
      <c r="AF43" s="98">
        <v>420</v>
      </c>
      <c r="AG43" s="98">
        <v>192</v>
      </c>
      <c r="AH43" s="99">
        <v>228</v>
      </c>
    </row>
    <row r="44" spans="1:34" s="20" customFormat="1" ht="15.75" x14ac:dyDescent="0.25">
      <c r="A44" s="106"/>
      <c r="B44" s="103" t="s">
        <v>34</v>
      </c>
      <c r="C44" s="61">
        <v>510</v>
      </c>
      <c r="D44" s="62">
        <v>257</v>
      </c>
      <c r="E44" s="62">
        <v>253</v>
      </c>
      <c r="F44" s="61">
        <v>461</v>
      </c>
      <c r="G44" s="63">
        <v>49</v>
      </c>
      <c r="H44" s="62">
        <v>502</v>
      </c>
      <c r="I44" s="62">
        <v>274</v>
      </c>
      <c r="J44" s="62">
        <v>228</v>
      </c>
      <c r="K44" s="64">
        <v>452</v>
      </c>
      <c r="L44" s="65">
        <v>0</v>
      </c>
      <c r="M44" s="43">
        <v>29.06362</v>
      </c>
      <c r="N44" s="43">
        <v>29.06362</v>
      </c>
      <c r="O44" s="77">
        <v>5</v>
      </c>
      <c r="P44" s="62">
        <v>497</v>
      </c>
      <c r="Q44" s="77">
        <v>473</v>
      </c>
      <c r="R44" s="78">
        <v>281</v>
      </c>
      <c r="S44" s="62">
        <v>148</v>
      </c>
      <c r="T44" s="79">
        <v>133</v>
      </c>
      <c r="U44" s="62">
        <v>192</v>
      </c>
      <c r="V44" s="62">
        <v>111</v>
      </c>
      <c r="W44" s="80">
        <v>81</v>
      </c>
      <c r="X44" s="16">
        <f t="shared" ref="X44:X45" si="9">+R44/($R44+$U44)</f>
        <v>0.59408033826638473</v>
      </c>
      <c r="Y44" s="16">
        <f t="shared" ref="Y44:Y45" si="10">+U44/($R44+$U44)</f>
        <v>0.40591966173361521</v>
      </c>
      <c r="Z44" s="63">
        <v>5</v>
      </c>
      <c r="AA44" s="93">
        <v>24</v>
      </c>
      <c r="AB44" s="19">
        <v>11019161.32</v>
      </c>
      <c r="AC44" s="19">
        <v>5892142.4900000002</v>
      </c>
      <c r="AD44" s="17">
        <v>5127018.83</v>
      </c>
      <c r="AE44" s="14">
        <f t="shared" si="4"/>
        <v>44793.338699186992</v>
      </c>
      <c r="AF44" s="98">
        <v>246</v>
      </c>
      <c r="AG44" s="98">
        <v>121</v>
      </c>
      <c r="AH44" s="99">
        <v>125</v>
      </c>
    </row>
    <row r="45" spans="1:34" s="20" customFormat="1" ht="15.75" x14ac:dyDescent="0.25">
      <c r="A45" s="106"/>
      <c r="B45" s="103" t="s">
        <v>35</v>
      </c>
      <c r="C45" s="61">
        <v>373</v>
      </c>
      <c r="D45" s="62">
        <v>215</v>
      </c>
      <c r="E45" s="62">
        <v>158</v>
      </c>
      <c r="F45" s="61">
        <v>339</v>
      </c>
      <c r="G45" s="63">
        <v>34</v>
      </c>
      <c r="H45" s="62">
        <v>365</v>
      </c>
      <c r="I45" s="62">
        <v>201</v>
      </c>
      <c r="J45" s="62">
        <v>164</v>
      </c>
      <c r="K45" s="64">
        <v>460</v>
      </c>
      <c r="L45" s="65">
        <v>0</v>
      </c>
      <c r="M45" s="43">
        <v>31.820650000000001</v>
      </c>
      <c r="N45" s="43">
        <v>31.820650000000001</v>
      </c>
      <c r="O45" s="77">
        <v>8</v>
      </c>
      <c r="P45" s="62">
        <v>357</v>
      </c>
      <c r="Q45" s="77">
        <v>338</v>
      </c>
      <c r="R45" s="78">
        <v>214</v>
      </c>
      <c r="S45" s="62">
        <v>125</v>
      </c>
      <c r="T45" s="79">
        <v>89</v>
      </c>
      <c r="U45" s="62">
        <v>124</v>
      </c>
      <c r="V45" s="62">
        <v>60</v>
      </c>
      <c r="W45" s="80">
        <v>64</v>
      </c>
      <c r="X45" s="16">
        <f t="shared" si="9"/>
        <v>0.63313609467455623</v>
      </c>
      <c r="Y45" s="16">
        <f t="shared" si="10"/>
        <v>0.36686390532544377</v>
      </c>
      <c r="Z45" s="63">
        <v>0</v>
      </c>
      <c r="AA45" s="93">
        <v>19</v>
      </c>
      <c r="AB45" s="19">
        <v>7102795.2400000002</v>
      </c>
      <c r="AC45" s="19">
        <v>4171095.18</v>
      </c>
      <c r="AD45" s="17">
        <v>2931700.06</v>
      </c>
      <c r="AE45" s="14">
        <v>39903.34404494382</v>
      </c>
      <c r="AF45" s="98">
        <v>178</v>
      </c>
      <c r="AG45" s="98">
        <v>101</v>
      </c>
      <c r="AH45" s="99">
        <v>77</v>
      </c>
    </row>
    <row r="46" spans="1:34" s="20" customFormat="1" ht="15.75" x14ac:dyDescent="0.25">
      <c r="A46" s="106"/>
      <c r="B46" s="103" t="s">
        <v>36</v>
      </c>
      <c r="C46" s="61">
        <v>445</v>
      </c>
      <c r="D46" s="62">
        <v>259</v>
      </c>
      <c r="E46" s="62">
        <v>186</v>
      </c>
      <c r="F46" s="61">
        <v>395</v>
      </c>
      <c r="G46" s="63">
        <v>50</v>
      </c>
      <c r="H46" s="62">
        <v>390</v>
      </c>
      <c r="I46" s="62">
        <v>210</v>
      </c>
      <c r="J46" s="62">
        <v>180</v>
      </c>
      <c r="K46" s="64">
        <v>513</v>
      </c>
      <c r="L46" s="65">
        <v>1</v>
      </c>
      <c r="M46" s="43">
        <v>32.30256</v>
      </c>
      <c r="N46" s="43">
        <v>32.30256</v>
      </c>
      <c r="O46" s="77">
        <v>8</v>
      </c>
      <c r="P46" s="62">
        <v>382</v>
      </c>
      <c r="Q46" s="77">
        <v>361</v>
      </c>
      <c r="R46" s="78">
        <v>226</v>
      </c>
      <c r="S46" s="62">
        <v>117</v>
      </c>
      <c r="T46" s="79">
        <v>109</v>
      </c>
      <c r="U46" s="62">
        <v>135</v>
      </c>
      <c r="V46" s="62">
        <v>78</v>
      </c>
      <c r="W46" s="80">
        <v>57</v>
      </c>
      <c r="X46" s="16">
        <f t="shared" ref="X46:X47" si="11">+R46/($R46+$U46)</f>
        <v>0.62603878116343492</v>
      </c>
      <c r="Y46" s="16">
        <f t="shared" ref="Y46:Y47" si="12">+U46/($R46+$U46)</f>
        <v>0.37396121883656508</v>
      </c>
      <c r="Z46" s="63">
        <v>0</v>
      </c>
      <c r="AA46" s="93">
        <v>21</v>
      </c>
      <c r="AB46" s="19">
        <v>7971624.5999999996</v>
      </c>
      <c r="AC46" s="19">
        <v>5590242.7799999993</v>
      </c>
      <c r="AD46" s="17">
        <v>2381381.8199999998</v>
      </c>
      <c r="AE46" s="14">
        <v>39858.123</v>
      </c>
      <c r="AF46" s="98">
        <v>200</v>
      </c>
      <c r="AG46" s="98">
        <v>99</v>
      </c>
      <c r="AH46" s="99">
        <v>101</v>
      </c>
    </row>
    <row r="47" spans="1:34" s="20" customFormat="1" ht="15.75" x14ac:dyDescent="0.25">
      <c r="A47" s="106"/>
      <c r="B47" s="103" t="s">
        <v>37</v>
      </c>
      <c r="C47" s="61">
        <v>342</v>
      </c>
      <c r="D47" s="62">
        <v>203</v>
      </c>
      <c r="E47" s="62">
        <v>139</v>
      </c>
      <c r="F47" s="61">
        <v>302</v>
      </c>
      <c r="G47" s="63">
        <v>40</v>
      </c>
      <c r="H47" s="62">
        <v>452</v>
      </c>
      <c r="I47" s="62">
        <v>256</v>
      </c>
      <c r="J47" s="62">
        <v>196</v>
      </c>
      <c r="K47" s="64">
        <v>402</v>
      </c>
      <c r="L47" s="65">
        <v>0</v>
      </c>
      <c r="M47" s="43">
        <v>34.407080000000001</v>
      </c>
      <c r="N47" s="43">
        <v>34.407080000000001</v>
      </c>
      <c r="O47" s="77">
        <v>4</v>
      </c>
      <c r="P47" s="62">
        <v>448</v>
      </c>
      <c r="Q47" s="77">
        <v>433</v>
      </c>
      <c r="R47" s="78">
        <v>256</v>
      </c>
      <c r="S47" s="62">
        <v>147</v>
      </c>
      <c r="T47" s="79">
        <v>109</v>
      </c>
      <c r="U47" s="62">
        <v>177</v>
      </c>
      <c r="V47" s="62">
        <v>98</v>
      </c>
      <c r="W47" s="80">
        <v>79</v>
      </c>
      <c r="X47" s="16">
        <f t="shared" si="11"/>
        <v>0.59122401847575057</v>
      </c>
      <c r="Y47" s="16">
        <f t="shared" si="12"/>
        <v>0.40877598152424943</v>
      </c>
      <c r="Z47" s="63">
        <v>0</v>
      </c>
      <c r="AA47" s="93">
        <v>15</v>
      </c>
      <c r="AB47" s="19">
        <v>10508120.82</v>
      </c>
      <c r="AC47" s="19">
        <v>7323109.7000000002</v>
      </c>
      <c r="AD47" s="17">
        <v>3185011.12</v>
      </c>
      <c r="AE47" s="14">
        <v>50278.09004784689</v>
      </c>
      <c r="AF47" s="98">
        <v>209</v>
      </c>
      <c r="AG47" s="98">
        <v>111</v>
      </c>
      <c r="AH47" s="99">
        <v>98</v>
      </c>
    </row>
    <row r="48" spans="1:34" s="20" customFormat="1" ht="15.75" x14ac:dyDescent="0.25">
      <c r="A48" s="106"/>
      <c r="B48" s="103" t="s">
        <v>38</v>
      </c>
      <c r="C48" s="61">
        <v>409</v>
      </c>
      <c r="D48" s="62">
        <v>239</v>
      </c>
      <c r="E48" s="62">
        <v>170</v>
      </c>
      <c r="F48" s="61">
        <v>356</v>
      </c>
      <c r="G48" s="63">
        <v>53</v>
      </c>
      <c r="H48" s="62">
        <v>325</v>
      </c>
      <c r="I48" s="62">
        <v>186</v>
      </c>
      <c r="J48" s="62">
        <v>139</v>
      </c>
      <c r="K48" s="64">
        <v>485</v>
      </c>
      <c r="L48" s="65">
        <v>0</v>
      </c>
      <c r="M48" s="43">
        <v>33.590769230769233</v>
      </c>
      <c r="N48" s="43">
        <v>33.590769230769233</v>
      </c>
      <c r="O48" s="77">
        <v>5</v>
      </c>
      <c r="P48" s="62">
        <v>320</v>
      </c>
      <c r="Q48" s="77">
        <f>R48+U48</f>
        <v>310</v>
      </c>
      <c r="R48" s="78">
        <v>199</v>
      </c>
      <c r="S48" s="62">
        <v>112</v>
      </c>
      <c r="T48" s="79">
        <v>87</v>
      </c>
      <c r="U48" s="62">
        <v>111</v>
      </c>
      <c r="V48" s="62">
        <v>64</v>
      </c>
      <c r="W48" s="80">
        <v>47</v>
      </c>
      <c r="X48" s="16">
        <f t="shared" ref="X48" si="13">+R48/($R48+$U48)</f>
        <v>0.64193548387096777</v>
      </c>
      <c r="Y48" s="16">
        <f>+U48/($R48+$U48)</f>
        <v>0.35806451612903228</v>
      </c>
      <c r="Z48" s="63">
        <v>0</v>
      </c>
      <c r="AA48" s="93">
        <v>10</v>
      </c>
      <c r="AB48" s="19">
        <v>12238583.92</v>
      </c>
      <c r="AC48" s="19">
        <v>8327949.9800000004</v>
      </c>
      <c r="AD48" s="17">
        <v>3910633.939999999</v>
      </c>
      <c r="AE48" s="14">
        <v>78958.605935483865</v>
      </c>
      <c r="AF48" s="98">
        <v>155</v>
      </c>
      <c r="AG48" s="98">
        <v>77</v>
      </c>
      <c r="AH48" s="99">
        <v>78</v>
      </c>
    </row>
    <row r="49" spans="1:34" s="20" customFormat="1" ht="15.75" x14ac:dyDescent="0.25">
      <c r="A49" s="106"/>
      <c r="B49" s="103" t="s">
        <v>27</v>
      </c>
      <c r="C49" s="61">
        <v>367</v>
      </c>
      <c r="D49" s="62">
        <v>198</v>
      </c>
      <c r="E49" s="62">
        <v>169</v>
      </c>
      <c r="F49" s="61">
        <v>326</v>
      </c>
      <c r="G49" s="63">
        <v>41</v>
      </c>
      <c r="H49" s="62">
        <v>332</v>
      </c>
      <c r="I49" s="62">
        <v>192</v>
      </c>
      <c r="J49" s="62">
        <v>140</v>
      </c>
      <c r="K49" s="64">
        <v>515</v>
      </c>
      <c r="L49" s="65">
        <v>5</v>
      </c>
      <c r="M49" s="43">
        <v>39.295180722891573</v>
      </c>
      <c r="N49" s="43">
        <v>39.295180722891573</v>
      </c>
      <c r="O49" s="77">
        <v>9</v>
      </c>
      <c r="P49" s="62">
        <v>323</v>
      </c>
      <c r="Q49" s="77">
        <f>R49+U49</f>
        <v>315</v>
      </c>
      <c r="R49" s="78">
        <v>199</v>
      </c>
      <c r="S49" s="62">
        <v>115</v>
      </c>
      <c r="T49" s="79">
        <v>84</v>
      </c>
      <c r="U49" s="62">
        <v>116</v>
      </c>
      <c r="V49" s="62">
        <v>70</v>
      </c>
      <c r="W49" s="80">
        <v>46</v>
      </c>
      <c r="X49" s="16">
        <f t="shared" ref="X49:X54" si="14">+R49/($R49+$U49)</f>
        <v>0.63174603174603172</v>
      </c>
      <c r="Y49" s="16">
        <f t="shared" ref="Y49:Y54" si="15">+U49/($R49+$U49)</f>
        <v>0.36825396825396828</v>
      </c>
      <c r="Z49" s="63">
        <v>0</v>
      </c>
      <c r="AA49" s="93">
        <v>8</v>
      </c>
      <c r="AB49" s="19">
        <v>7864081.1600000001</v>
      </c>
      <c r="AC49" s="19">
        <v>3707660.67</v>
      </c>
      <c r="AD49" s="17">
        <v>4156420.49</v>
      </c>
      <c r="AE49" s="14">
        <v>45721.402093023258</v>
      </c>
      <c r="AF49" s="98">
        <v>172</v>
      </c>
      <c r="AG49" s="98">
        <v>89</v>
      </c>
      <c r="AH49" s="99">
        <v>83</v>
      </c>
    </row>
    <row r="50" spans="1:34" s="20" customFormat="1" ht="15.75" x14ac:dyDescent="0.25">
      <c r="A50" s="106"/>
      <c r="B50" s="103" t="s">
        <v>28</v>
      </c>
      <c r="C50" s="61">
        <v>354</v>
      </c>
      <c r="D50" s="62">
        <v>205</v>
      </c>
      <c r="E50" s="62">
        <v>149</v>
      </c>
      <c r="F50" s="61">
        <v>302</v>
      </c>
      <c r="G50" s="63">
        <v>52</v>
      </c>
      <c r="H50" s="62">
        <v>326</v>
      </c>
      <c r="I50" s="62">
        <v>190</v>
      </c>
      <c r="J50" s="62">
        <v>136</v>
      </c>
      <c r="K50" s="64">
        <v>536</v>
      </c>
      <c r="L50" s="65">
        <v>3</v>
      </c>
      <c r="M50" s="43">
        <v>42.298780487804883</v>
      </c>
      <c r="N50" s="43">
        <v>42.298780487804883</v>
      </c>
      <c r="O50" s="77">
        <v>8</v>
      </c>
      <c r="P50" s="62">
        <v>320</v>
      </c>
      <c r="Q50" s="77">
        <f>R50+U50</f>
        <v>306</v>
      </c>
      <c r="R50" s="78">
        <v>196</v>
      </c>
      <c r="S50" s="62">
        <v>119</v>
      </c>
      <c r="T50" s="79">
        <v>77</v>
      </c>
      <c r="U50" s="62">
        <v>110</v>
      </c>
      <c r="V50" s="62">
        <v>58</v>
      </c>
      <c r="W50" s="80">
        <v>52</v>
      </c>
      <c r="X50" s="16">
        <f t="shared" si="14"/>
        <v>0.64052287581699341</v>
      </c>
      <c r="Y50" s="16">
        <f t="shared" si="15"/>
        <v>0.35947712418300654</v>
      </c>
      <c r="Z50" s="63">
        <v>0</v>
      </c>
      <c r="AA50" s="93">
        <v>13</v>
      </c>
      <c r="AB50" s="19">
        <v>5696969.3599999994</v>
      </c>
      <c r="AC50" s="19">
        <v>3813162.899999999</v>
      </c>
      <c r="AD50" s="17">
        <v>1883806.46</v>
      </c>
      <c r="AE50" s="14">
        <v>35606.058499999999</v>
      </c>
      <c r="AF50" s="98">
        <v>160</v>
      </c>
      <c r="AG50" s="98">
        <v>89</v>
      </c>
      <c r="AH50" s="99">
        <v>71</v>
      </c>
    </row>
    <row r="51" spans="1:34" s="20" customFormat="1" ht="15.75" x14ac:dyDescent="0.25">
      <c r="A51" s="106"/>
      <c r="B51" s="103" t="s">
        <v>29</v>
      </c>
      <c r="C51" s="61">
        <v>440</v>
      </c>
      <c r="D51" s="62">
        <v>256</v>
      </c>
      <c r="E51" s="62">
        <v>184</v>
      </c>
      <c r="F51" s="61">
        <v>391</v>
      </c>
      <c r="G51" s="63">
        <v>49</v>
      </c>
      <c r="H51" s="62">
        <v>464</v>
      </c>
      <c r="I51" s="62">
        <v>259</v>
      </c>
      <c r="J51" s="62">
        <v>205</v>
      </c>
      <c r="K51" s="64">
        <v>511</v>
      </c>
      <c r="L51" s="65">
        <v>1</v>
      </c>
      <c r="M51" s="43">
        <v>39.872844827586214</v>
      </c>
      <c r="N51" s="43">
        <v>39.872844827586214</v>
      </c>
      <c r="O51" s="77">
        <v>8</v>
      </c>
      <c r="P51" s="62">
        <v>456</v>
      </c>
      <c r="Q51" s="77">
        <f t="shared" ref="Q51:Q53" si="16">R51+U51</f>
        <v>446</v>
      </c>
      <c r="R51" s="78">
        <v>284</v>
      </c>
      <c r="S51" s="62">
        <v>161</v>
      </c>
      <c r="T51" s="79">
        <v>123</v>
      </c>
      <c r="U51" s="62">
        <v>162</v>
      </c>
      <c r="V51" s="62">
        <v>88</v>
      </c>
      <c r="W51" s="80">
        <v>74</v>
      </c>
      <c r="X51" s="16">
        <f t="shared" si="14"/>
        <v>0.63677130044843044</v>
      </c>
      <c r="Y51" s="16">
        <f t="shared" si="15"/>
        <v>0.3632286995515695</v>
      </c>
      <c r="Z51" s="63">
        <v>0</v>
      </c>
      <c r="AA51" s="93">
        <v>10</v>
      </c>
      <c r="AB51" s="19">
        <v>11384587.449999999</v>
      </c>
      <c r="AC51" s="19">
        <v>6142103.4199999999</v>
      </c>
      <c r="AD51" s="17">
        <v>6373817.9900000002</v>
      </c>
      <c r="AE51" s="14">
        <v>46850.154115226331</v>
      </c>
      <c r="AF51" s="98">
        <v>243</v>
      </c>
      <c r="AG51" s="98">
        <v>120</v>
      </c>
      <c r="AH51" s="99">
        <v>115</v>
      </c>
    </row>
    <row r="52" spans="1:34" s="20" customFormat="1" ht="15.75" x14ac:dyDescent="0.25">
      <c r="A52" s="106"/>
      <c r="B52" s="103" t="s">
        <v>30</v>
      </c>
      <c r="C52" s="61">
        <v>404</v>
      </c>
      <c r="D52" s="62">
        <v>239</v>
      </c>
      <c r="E52" s="62">
        <v>165</v>
      </c>
      <c r="F52" s="61">
        <v>351</v>
      </c>
      <c r="G52" s="63">
        <v>53</v>
      </c>
      <c r="H52" s="62">
        <v>378</v>
      </c>
      <c r="I52" s="62">
        <v>228</v>
      </c>
      <c r="J52" s="62">
        <v>150</v>
      </c>
      <c r="K52" s="64">
        <v>534</v>
      </c>
      <c r="L52" s="65">
        <v>3</v>
      </c>
      <c r="M52" s="43">
        <v>36.978835978835981</v>
      </c>
      <c r="N52" s="43">
        <v>36.978835978835981</v>
      </c>
      <c r="O52" s="77">
        <v>3</v>
      </c>
      <c r="P52" s="62">
        <v>375</v>
      </c>
      <c r="Q52" s="77">
        <f t="shared" si="16"/>
        <v>367</v>
      </c>
      <c r="R52" s="78">
        <v>230</v>
      </c>
      <c r="S52" s="62">
        <v>144</v>
      </c>
      <c r="T52" s="79">
        <v>86</v>
      </c>
      <c r="U52" s="62">
        <v>137</v>
      </c>
      <c r="V52" s="62">
        <v>78</v>
      </c>
      <c r="W52" s="80">
        <v>59</v>
      </c>
      <c r="X52" s="16">
        <f t="shared" si="14"/>
        <v>0.6267029972752044</v>
      </c>
      <c r="Y52" s="16">
        <f t="shared" si="15"/>
        <v>0.37329700272479566</v>
      </c>
      <c r="Z52" s="63">
        <v>0</v>
      </c>
      <c r="AA52" s="93">
        <v>8</v>
      </c>
      <c r="AB52" s="19">
        <v>8513280.9299999904</v>
      </c>
      <c r="AC52" s="19">
        <v>4040664.79</v>
      </c>
      <c r="AD52" s="17">
        <v>5105749.57</v>
      </c>
      <c r="AE52" s="14">
        <v>41528.199658536541</v>
      </c>
      <c r="AF52" s="98">
        <v>205</v>
      </c>
      <c r="AG52" s="98">
        <v>118</v>
      </c>
      <c r="AH52" s="99">
        <v>79</v>
      </c>
    </row>
    <row r="53" spans="1:34" s="20" customFormat="1" ht="15.75" x14ac:dyDescent="0.25">
      <c r="A53" s="106"/>
      <c r="B53" s="104" t="s">
        <v>31</v>
      </c>
      <c r="C53" s="68">
        <v>406</v>
      </c>
      <c r="D53" s="69">
        <v>248</v>
      </c>
      <c r="E53" s="69">
        <v>158</v>
      </c>
      <c r="F53" s="68">
        <v>343</v>
      </c>
      <c r="G53" s="70">
        <v>63</v>
      </c>
      <c r="H53" s="69">
        <v>313</v>
      </c>
      <c r="I53" s="69">
        <v>176</v>
      </c>
      <c r="J53" s="69">
        <v>137</v>
      </c>
      <c r="K53" s="71">
        <v>625</v>
      </c>
      <c r="L53" s="72">
        <v>2</v>
      </c>
      <c r="M53" s="44">
        <v>36.968051118210873</v>
      </c>
      <c r="N53" s="45">
        <v>36.968051118210873</v>
      </c>
      <c r="O53" s="86">
        <v>10</v>
      </c>
      <c r="P53" s="69">
        <v>303</v>
      </c>
      <c r="Q53" s="86">
        <f t="shared" si="16"/>
        <v>295</v>
      </c>
      <c r="R53" s="87">
        <v>175</v>
      </c>
      <c r="S53" s="69">
        <v>100</v>
      </c>
      <c r="T53" s="88">
        <v>75</v>
      </c>
      <c r="U53" s="69">
        <v>120</v>
      </c>
      <c r="V53" s="69">
        <v>64</v>
      </c>
      <c r="W53" s="89">
        <v>56</v>
      </c>
      <c r="X53" s="35">
        <f t="shared" si="14"/>
        <v>0.59322033898305082</v>
      </c>
      <c r="Y53" s="35">
        <f t="shared" si="15"/>
        <v>0.40677966101694918</v>
      </c>
      <c r="Z53" s="70">
        <v>0</v>
      </c>
      <c r="AA53" s="94">
        <v>8</v>
      </c>
      <c r="AB53" s="36">
        <v>4932488.5559999999</v>
      </c>
      <c r="AC53" s="36">
        <v>3097863.31</v>
      </c>
      <c r="AD53" s="37">
        <v>2245720.466</v>
      </c>
      <c r="AE53" s="38">
        <v>31618.516384615385</v>
      </c>
      <c r="AF53" s="101">
        <v>156</v>
      </c>
      <c r="AG53" s="101">
        <v>80</v>
      </c>
      <c r="AH53" s="102">
        <v>66</v>
      </c>
    </row>
    <row r="54" spans="1:34" ht="16.5" customHeight="1" x14ac:dyDescent="0.25">
      <c r="B54" s="34">
        <v>2024</v>
      </c>
      <c r="C54" s="56">
        <f ca="1">SUM(C55:OFFSET(C55,11,0))</f>
        <v>6190</v>
      </c>
      <c r="D54" s="54">
        <f ca="1">SUM(D55:OFFSET(D55,11,0))</f>
        <v>3550</v>
      </c>
      <c r="E54" s="54">
        <f ca="1">SUM(E55:OFFSET(E55,11,0))</f>
        <v>2640</v>
      </c>
      <c r="F54" s="56">
        <f ca="1">SUM(F55:OFFSET(F55,11,0))</f>
        <v>5440</v>
      </c>
      <c r="G54" s="57">
        <f>+SUM(G55:G66)</f>
        <v>750</v>
      </c>
      <c r="H54" s="54">
        <f ca="1">SUM(H55:OFFSET(H55,11,0))</f>
        <v>5385</v>
      </c>
      <c r="I54" s="54">
        <f ca="1">SUM(I55:OFFSET(I55,11,0))</f>
        <v>3133</v>
      </c>
      <c r="J54" s="54">
        <f ca="1">SUM(J55:OFFSET(J55,11,0))</f>
        <v>2252</v>
      </c>
      <c r="K54" s="66">
        <f ca="1">OFFSET(K54,3,0)</f>
        <v>798</v>
      </c>
      <c r="L54" s="67">
        <f ca="1">SUM(L55:OFFSET(L55,11,0))</f>
        <v>37</v>
      </c>
      <c r="M54" s="42">
        <f>+AVERAGE(M55:M66)</f>
        <v>51.935691942499993</v>
      </c>
      <c r="N54" s="42">
        <f>+AVERAGE(N55:N66)</f>
        <v>51.935691942499993</v>
      </c>
      <c r="O54" s="81">
        <f>+SUM(O55:O66)</f>
        <v>96</v>
      </c>
      <c r="P54" s="82">
        <f>+SUM(P55:P66)</f>
        <v>5197</v>
      </c>
      <c r="Q54" s="81">
        <f ca="1">SUM(Q55:OFFSET(Q55,11,0))</f>
        <v>5068</v>
      </c>
      <c r="R54" s="83">
        <f ca="1">SUM(R55:OFFSET(R55,11,0))</f>
        <v>3267</v>
      </c>
      <c r="S54" s="54">
        <f ca="1">SUM(S55:OFFSET(S55,11,0))</f>
        <v>1935</v>
      </c>
      <c r="T54" s="84">
        <f ca="1">SUM(T55:OFFSET(T55,11,0))</f>
        <v>1332</v>
      </c>
      <c r="U54" s="54">
        <f ca="1">SUM(U55:OFFSET(U55,11,0))</f>
        <v>1801</v>
      </c>
      <c r="V54" s="54">
        <f ca="1">SUM(V55:OFFSET(V55,11,0))</f>
        <v>975</v>
      </c>
      <c r="W54" s="85">
        <f ca="1">SUM(W55:OFFSET(W55,11,0))</f>
        <v>826</v>
      </c>
      <c r="X54" s="30">
        <f t="shared" ca="1" si="14"/>
        <v>0.64463299131807417</v>
      </c>
      <c r="Y54" s="30">
        <f t="shared" ca="1" si="15"/>
        <v>0.35536700868192583</v>
      </c>
      <c r="Z54" s="57">
        <f ca="1">SUM(Z55:OFFSET(Z55,11,0))</f>
        <v>199</v>
      </c>
      <c r="AA54" s="96">
        <f ca="1">SUM(AA55:OFFSET(AA55,11,0))</f>
        <v>117</v>
      </c>
      <c r="AB54" s="31">
        <f>SUM(AB55:AB110)</f>
        <v>630313885.64992404</v>
      </c>
      <c r="AC54" s="31">
        <f>SUM(AC55:AC110)</f>
        <v>385338945.59668696</v>
      </c>
      <c r="AD54" s="32">
        <f>SUM(AD55:AD110)</f>
        <v>244974940.03423703</v>
      </c>
      <c r="AE54" s="33">
        <f t="shared" ref="AE54" si="17">(AB54/AF54)</f>
        <v>44479.139485563763</v>
      </c>
      <c r="AF54" s="81">
        <f>SUM(AF55:AF110)</f>
        <v>14171</v>
      </c>
      <c r="AG54" s="54">
        <f>SUM(AG55:AG110)</f>
        <v>7527</v>
      </c>
      <c r="AH54" s="100">
        <f>SUM(AH55:AH110)</f>
        <v>6644</v>
      </c>
    </row>
    <row r="55" spans="1:34" s="20" customFormat="1" ht="15.75" x14ac:dyDescent="0.25">
      <c r="B55" s="103" t="s">
        <v>32</v>
      </c>
      <c r="C55" s="61">
        <v>553</v>
      </c>
      <c r="D55" s="62">
        <v>307</v>
      </c>
      <c r="E55" s="62">
        <v>246</v>
      </c>
      <c r="F55" s="61">
        <v>489</v>
      </c>
      <c r="G55" s="63">
        <v>64</v>
      </c>
      <c r="H55" s="62">
        <v>559</v>
      </c>
      <c r="I55" s="62">
        <v>337</v>
      </c>
      <c r="J55" s="62">
        <v>222</v>
      </c>
      <c r="K55" s="64">
        <v>599</v>
      </c>
      <c r="L55" s="65">
        <v>4</v>
      </c>
      <c r="M55" s="43">
        <v>41.543010750000001</v>
      </c>
      <c r="N55" s="43">
        <v>41.543010750000001</v>
      </c>
      <c r="O55" s="77">
        <v>19</v>
      </c>
      <c r="P55" s="62">
        <v>539</v>
      </c>
      <c r="Q55" s="77">
        <f t="shared" ref="Q55:Q66" si="18">R55+U55</f>
        <v>528</v>
      </c>
      <c r="R55" s="78">
        <v>331</v>
      </c>
      <c r="S55" s="62">
        <v>210</v>
      </c>
      <c r="T55" s="79">
        <v>121</v>
      </c>
      <c r="U55" s="62">
        <v>197</v>
      </c>
      <c r="V55" s="62">
        <v>108</v>
      </c>
      <c r="W55" s="80">
        <v>89</v>
      </c>
      <c r="X55" s="16">
        <v>0.62689393939393945</v>
      </c>
      <c r="Y55" s="16">
        <v>0.37310606060606061</v>
      </c>
      <c r="Z55" s="63">
        <v>19</v>
      </c>
      <c r="AA55" s="93">
        <v>16</v>
      </c>
      <c r="AB55" s="19">
        <v>20726540.190000001</v>
      </c>
      <c r="AC55" s="19">
        <v>11784355.460000001</v>
      </c>
      <c r="AD55" s="17">
        <v>8942184.7300000004</v>
      </c>
      <c r="AE55" s="14">
        <v>80335.42709302326</v>
      </c>
      <c r="AF55" s="98">
        <v>258</v>
      </c>
      <c r="AG55" s="98">
        <v>146</v>
      </c>
      <c r="AH55" s="99">
        <v>112</v>
      </c>
    </row>
    <row r="56" spans="1:34" s="20" customFormat="1" ht="15.75" x14ac:dyDescent="0.25">
      <c r="B56" s="103" t="s">
        <v>33</v>
      </c>
      <c r="C56" s="61">
        <v>483</v>
      </c>
      <c r="D56" s="62">
        <v>283</v>
      </c>
      <c r="E56" s="62">
        <v>200</v>
      </c>
      <c r="F56" s="61">
        <v>420</v>
      </c>
      <c r="G56" s="63">
        <v>63</v>
      </c>
      <c r="H56" s="62">
        <v>393</v>
      </c>
      <c r="I56" s="62">
        <v>219</v>
      </c>
      <c r="J56" s="62">
        <v>174</v>
      </c>
      <c r="K56" s="64">
        <v>687</v>
      </c>
      <c r="L56" s="65">
        <v>2</v>
      </c>
      <c r="M56" s="43">
        <v>36.33673469</v>
      </c>
      <c r="N56" s="43">
        <v>36.33673469</v>
      </c>
      <c r="O56" s="77">
        <v>5</v>
      </c>
      <c r="P56" s="62">
        <v>387</v>
      </c>
      <c r="Q56" s="77">
        <f t="shared" si="18"/>
        <v>375</v>
      </c>
      <c r="R56" s="78">
        <v>242</v>
      </c>
      <c r="S56" s="62">
        <v>138</v>
      </c>
      <c r="T56" s="79">
        <v>104</v>
      </c>
      <c r="U56" s="62">
        <v>133</v>
      </c>
      <c r="V56" s="62">
        <v>73</v>
      </c>
      <c r="W56" s="80">
        <v>60</v>
      </c>
      <c r="X56" s="16">
        <v>0.64533333333333331</v>
      </c>
      <c r="Y56" s="16">
        <v>0.35466666666666669</v>
      </c>
      <c r="Z56" s="63">
        <v>5</v>
      </c>
      <c r="AA56" s="93">
        <v>12</v>
      </c>
      <c r="AB56" s="19">
        <v>9986476.5099999998</v>
      </c>
      <c r="AC56" s="19">
        <v>6205510.1799999997</v>
      </c>
      <c r="AD56" s="17">
        <v>3780966.33</v>
      </c>
      <c r="AE56" s="14">
        <v>47554.650047619049</v>
      </c>
      <c r="AF56" s="98">
        <v>210</v>
      </c>
      <c r="AG56" s="98">
        <v>110</v>
      </c>
      <c r="AH56" s="99">
        <v>100</v>
      </c>
    </row>
    <row r="57" spans="1:34" s="20" customFormat="1" ht="15.75" x14ac:dyDescent="0.25">
      <c r="B57" s="103" t="s">
        <v>34</v>
      </c>
      <c r="C57" s="61">
        <v>379</v>
      </c>
      <c r="D57" s="62">
        <v>226</v>
      </c>
      <c r="E57" s="62">
        <v>153</v>
      </c>
      <c r="F57" s="61">
        <v>319</v>
      </c>
      <c r="G57" s="63">
        <v>60</v>
      </c>
      <c r="H57" s="62">
        <v>263</v>
      </c>
      <c r="I57" s="62">
        <v>150</v>
      </c>
      <c r="J57" s="62">
        <v>113</v>
      </c>
      <c r="K57" s="64">
        <v>798</v>
      </c>
      <c r="L57" s="65">
        <v>5</v>
      </c>
      <c r="M57" s="43">
        <v>43.774809159999997</v>
      </c>
      <c r="N57" s="43">
        <v>43.774809159999997</v>
      </c>
      <c r="O57" s="77">
        <v>7</v>
      </c>
      <c r="P57" s="62">
        <v>255</v>
      </c>
      <c r="Q57" s="77">
        <f t="shared" si="18"/>
        <v>238</v>
      </c>
      <c r="R57" s="78">
        <v>163</v>
      </c>
      <c r="S57" s="62">
        <v>97</v>
      </c>
      <c r="T57" s="79">
        <v>66</v>
      </c>
      <c r="U57" s="62">
        <v>75</v>
      </c>
      <c r="V57" s="62">
        <v>36</v>
      </c>
      <c r="W57" s="80">
        <v>39</v>
      </c>
      <c r="X57" s="16">
        <v>0.68487394957983194</v>
      </c>
      <c r="Y57" s="16">
        <v>0.31512605042016806</v>
      </c>
      <c r="Z57" s="63">
        <v>7</v>
      </c>
      <c r="AA57" s="93">
        <v>17</v>
      </c>
      <c r="AB57" s="19">
        <v>7205491.7400000002</v>
      </c>
      <c r="AC57" s="19">
        <v>3945935.65</v>
      </c>
      <c r="AD57" s="17">
        <v>3259556.09</v>
      </c>
      <c r="AE57" s="14">
        <v>51838.070071942449</v>
      </c>
      <c r="AF57" s="98">
        <v>139</v>
      </c>
      <c r="AG57" s="98">
        <v>75</v>
      </c>
      <c r="AH57" s="99">
        <v>64</v>
      </c>
    </row>
    <row r="58" spans="1:34" s="20" customFormat="1" ht="15.75" x14ac:dyDescent="0.25">
      <c r="B58" s="103" t="s">
        <v>35</v>
      </c>
      <c r="C58" s="61">
        <v>518</v>
      </c>
      <c r="D58" s="62">
        <v>317</v>
      </c>
      <c r="E58" s="62">
        <v>201</v>
      </c>
      <c r="F58" s="61">
        <v>424</v>
      </c>
      <c r="G58" s="63">
        <v>94</v>
      </c>
      <c r="H58" s="62">
        <v>621</v>
      </c>
      <c r="I58" s="62">
        <v>369</v>
      </c>
      <c r="J58" s="62">
        <v>252</v>
      </c>
      <c r="K58" s="64">
        <v>690</v>
      </c>
      <c r="L58" s="65">
        <v>5</v>
      </c>
      <c r="M58" s="43">
        <v>50.877616750000001</v>
      </c>
      <c r="N58" s="43">
        <v>50.877616750000001</v>
      </c>
      <c r="O58" s="77">
        <v>7</v>
      </c>
      <c r="P58" s="62">
        <v>614</v>
      </c>
      <c r="Q58" s="77">
        <f t="shared" si="18"/>
        <v>599</v>
      </c>
      <c r="R58" s="78">
        <v>419</v>
      </c>
      <c r="S58" s="62">
        <v>260</v>
      </c>
      <c r="T58" s="79">
        <v>159</v>
      </c>
      <c r="U58" s="62">
        <v>180</v>
      </c>
      <c r="V58" s="62">
        <v>92</v>
      </c>
      <c r="W58" s="80">
        <v>88</v>
      </c>
      <c r="X58" s="16">
        <v>0.69949916527545908</v>
      </c>
      <c r="Y58" s="16">
        <v>0.30050083472454092</v>
      </c>
      <c r="Z58" s="63">
        <v>7</v>
      </c>
      <c r="AA58" s="93">
        <v>15</v>
      </c>
      <c r="AB58" s="19">
        <v>17624757.010000002</v>
      </c>
      <c r="AC58" s="19">
        <v>10501086.41</v>
      </c>
      <c r="AD58" s="17">
        <v>7123670.5999999996</v>
      </c>
      <c r="AE58" s="14">
        <v>54397.398179012351</v>
      </c>
      <c r="AF58" s="98">
        <v>324</v>
      </c>
      <c r="AG58" s="98">
        <v>180</v>
      </c>
      <c r="AH58" s="99">
        <v>144</v>
      </c>
    </row>
    <row r="59" spans="1:34" s="20" customFormat="1" ht="15.75" x14ac:dyDescent="0.25">
      <c r="B59" s="103" t="s">
        <v>36</v>
      </c>
      <c r="C59" s="61">
        <v>584</v>
      </c>
      <c r="D59" s="62">
        <v>325</v>
      </c>
      <c r="E59" s="62">
        <v>259</v>
      </c>
      <c r="F59" s="61">
        <v>512</v>
      </c>
      <c r="G59" s="63">
        <v>72</v>
      </c>
      <c r="H59" s="62">
        <v>473</v>
      </c>
      <c r="I59" s="62">
        <v>281</v>
      </c>
      <c r="J59" s="62">
        <v>192</v>
      </c>
      <c r="K59" s="64">
        <v>797</v>
      </c>
      <c r="L59" s="65">
        <v>4</v>
      </c>
      <c r="M59" s="43">
        <v>43.399577170000001</v>
      </c>
      <c r="N59" s="43">
        <v>43.399577170000001</v>
      </c>
      <c r="O59" s="77">
        <v>4</v>
      </c>
      <c r="P59" s="62">
        <v>469</v>
      </c>
      <c r="Q59" s="77">
        <f t="shared" si="18"/>
        <v>454</v>
      </c>
      <c r="R59" s="78">
        <v>299</v>
      </c>
      <c r="S59" s="62">
        <v>189</v>
      </c>
      <c r="T59" s="79">
        <v>110</v>
      </c>
      <c r="U59" s="62">
        <v>155</v>
      </c>
      <c r="V59" s="62">
        <v>83</v>
      </c>
      <c r="W59" s="80">
        <v>72</v>
      </c>
      <c r="X59" s="16">
        <v>0.65859030837004406</v>
      </c>
      <c r="Y59" s="16">
        <v>0.34140969162995594</v>
      </c>
      <c r="Z59" s="63">
        <v>4</v>
      </c>
      <c r="AA59" s="93">
        <v>15</v>
      </c>
      <c r="AB59" s="19">
        <v>15475725.24</v>
      </c>
      <c r="AC59" s="19">
        <v>8875683.0299999993</v>
      </c>
      <c r="AD59" s="17">
        <v>6600042.21</v>
      </c>
      <c r="AE59" s="14">
        <v>67579.586200873367</v>
      </c>
      <c r="AF59" s="98">
        <v>229</v>
      </c>
      <c r="AG59" s="98">
        <v>122</v>
      </c>
      <c r="AH59" s="99">
        <v>107</v>
      </c>
    </row>
    <row r="60" spans="1:34" s="20" customFormat="1" ht="15.75" x14ac:dyDescent="0.25">
      <c r="B60" s="103" t="s">
        <v>37</v>
      </c>
      <c r="C60" s="61">
        <v>531</v>
      </c>
      <c r="D60" s="62">
        <v>312</v>
      </c>
      <c r="E60" s="62">
        <v>219</v>
      </c>
      <c r="F60" s="61">
        <v>452</v>
      </c>
      <c r="G60" s="63">
        <v>79</v>
      </c>
      <c r="H60" s="62">
        <v>397</v>
      </c>
      <c r="I60" s="62">
        <v>238</v>
      </c>
      <c r="J60" s="62">
        <v>159</v>
      </c>
      <c r="K60" s="64">
        <v>929</v>
      </c>
      <c r="L60" s="65">
        <v>2</v>
      </c>
      <c r="M60" s="43">
        <v>43.390625</v>
      </c>
      <c r="N60" s="43">
        <v>43.390625</v>
      </c>
      <c r="O60" s="77">
        <v>2</v>
      </c>
      <c r="P60" s="62">
        <v>382</v>
      </c>
      <c r="Q60" s="77">
        <f t="shared" si="18"/>
        <v>375</v>
      </c>
      <c r="R60" s="78">
        <v>248</v>
      </c>
      <c r="S60" s="62">
        <v>150</v>
      </c>
      <c r="T60" s="79">
        <v>98</v>
      </c>
      <c r="U60" s="62">
        <v>127</v>
      </c>
      <c r="V60" s="62">
        <v>71</v>
      </c>
      <c r="W60" s="80">
        <v>56</v>
      </c>
      <c r="X60" s="16">
        <v>0.66133333333333333</v>
      </c>
      <c r="Y60" s="16">
        <v>0.33866666666666667</v>
      </c>
      <c r="Z60" s="63">
        <v>15</v>
      </c>
      <c r="AA60" s="93">
        <v>7</v>
      </c>
      <c r="AB60" s="19">
        <v>9809790.5199999996</v>
      </c>
      <c r="AC60" s="19">
        <v>6981601.21</v>
      </c>
      <c r="AD60" s="17">
        <v>2828189.31</v>
      </c>
      <c r="AE60" s="14">
        <v>50306.61805128205</v>
      </c>
      <c r="AF60" s="98">
        <v>195</v>
      </c>
      <c r="AG60" s="98">
        <v>102</v>
      </c>
      <c r="AH60" s="99">
        <v>93</v>
      </c>
    </row>
    <row r="61" spans="1:34" s="20" customFormat="1" ht="15.75" x14ac:dyDescent="0.25">
      <c r="B61" s="103" t="s">
        <v>38</v>
      </c>
      <c r="C61" s="61">
        <v>558</v>
      </c>
      <c r="D61" s="62">
        <v>316</v>
      </c>
      <c r="E61" s="62">
        <v>242</v>
      </c>
      <c r="F61" s="61">
        <v>481</v>
      </c>
      <c r="G61" s="63">
        <v>77</v>
      </c>
      <c r="H61" s="62">
        <v>650</v>
      </c>
      <c r="I61" s="62">
        <v>406</v>
      </c>
      <c r="J61" s="62">
        <v>244</v>
      </c>
      <c r="K61" s="64">
        <v>836</v>
      </c>
      <c r="L61" s="65">
        <v>1</v>
      </c>
      <c r="M61" s="43">
        <v>48.872937290000003</v>
      </c>
      <c r="N61" s="43">
        <v>48.872937290000003</v>
      </c>
      <c r="O61" s="77">
        <v>6</v>
      </c>
      <c r="P61" s="62">
        <v>600</v>
      </c>
      <c r="Q61" s="77">
        <f t="shared" si="18"/>
        <v>590</v>
      </c>
      <c r="R61" s="78">
        <v>392</v>
      </c>
      <c r="S61" s="62">
        <v>234</v>
      </c>
      <c r="T61" s="79">
        <v>158</v>
      </c>
      <c r="U61" s="62">
        <v>198</v>
      </c>
      <c r="V61" s="62">
        <v>116</v>
      </c>
      <c r="W61" s="80">
        <v>82</v>
      </c>
      <c r="X61" s="16">
        <v>0.66440677966101691</v>
      </c>
      <c r="Y61" s="16">
        <v>0.33559322033898303</v>
      </c>
      <c r="Z61" s="63">
        <v>50</v>
      </c>
      <c r="AA61" s="93">
        <v>10</v>
      </c>
      <c r="AB61" s="19">
        <v>18049615</v>
      </c>
      <c r="AC61" s="19">
        <v>9379846.9700000007</v>
      </c>
      <c r="AD61" s="17">
        <v>8669768.0299999993</v>
      </c>
      <c r="AE61" s="14">
        <v>58412.993527508093</v>
      </c>
      <c r="AF61" s="98">
        <v>309</v>
      </c>
      <c r="AG61" s="98">
        <v>162</v>
      </c>
      <c r="AH61" s="99">
        <v>147</v>
      </c>
    </row>
    <row r="62" spans="1:34" s="20" customFormat="1" ht="15.75" x14ac:dyDescent="0.25">
      <c r="B62" s="103" t="s">
        <v>27</v>
      </c>
      <c r="C62" s="61">
        <v>539</v>
      </c>
      <c r="D62" s="62">
        <v>314</v>
      </c>
      <c r="E62" s="62">
        <v>225</v>
      </c>
      <c r="F62" s="61">
        <v>462</v>
      </c>
      <c r="G62" s="63">
        <v>77</v>
      </c>
      <c r="H62" s="62">
        <v>429</v>
      </c>
      <c r="I62" s="62">
        <v>251</v>
      </c>
      <c r="J62" s="62">
        <v>178</v>
      </c>
      <c r="K62" s="64">
        <v>949</v>
      </c>
      <c r="L62" s="65">
        <v>0</v>
      </c>
      <c r="M62" s="43">
        <v>49.032745589999998</v>
      </c>
      <c r="N62" s="43">
        <v>49.032745589999998</v>
      </c>
      <c r="O62" s="77">
        <v>5</v>
      </c>
      <c r="P62" s="62">
        <v>392</v>
      </c>
      <c r="Q62" s="77">
        <f t="shared" si="18"/>
        <v>381</v>
      </c>
      <c r="R62" s="78">
        <v>249</v>
      </c>
      <c r="S62" s="62">
        <v>140</v>
      </c>
      <c r="T62" s="79">
        <v>109</v>
      </c>
      <c r="U62" s="62">
        <v>132</v>
      </c>
      <c r="V62" s="62">
        <v>69</v>
      </c>
      <c r="W62" s="80">
        <v>63</v>
      </c>
      <c r="X62" s="16">
        <v>0.65354330708661412</v>
      </c>
      <c r="Y62" s="16">
        <v>0.34645669291338582</v>
      </c>
      <c r="Z62" s="63">
        <v>37</v>
      </c>
      <c r="AA62" s="93">
        <v>8</v>
      </c>
      <c r="AB62" s="19">
        <v>10844345.029999999</v>
      </c>
      <c r="AC62" s="19">
        <v>5506187.1699999999</v>
      </c>
      <c r="AD62" s="17">
        <v>5338157.8600000003</v>
      </c>
      <c r="AE62" s="14">
        <v>51639.738238095233</v>
      </c>
      <c r="AF62" s="98">
        <v>210</v>
      </c>
      <c r="AG62" s="98">
        <v>109</v>
      </c>
      <c r="AH62" s="99">
        <v>101</v>
      </c>
    </row>
    <row r="63" spans="1:34" s="20" customFormat="1" ht="15.75" x14ac:dyDescent="0.25">
      <c r="B63" s="103" t="s">
        <v>28</v>
      </c>
      <c r="C63" s="61">
        <v>543</v>
      </c>
      <c r="D63" s="62">
        <v>299</v>
      </c>
      <c r="E63" s="62">
        <v>244</v>
      </c>
      <c r="F63" s="61">
        <v>491</v>
      </c>
      <c r="G63" s="63">
        <v>52</v>
      </c>
      <c r="H63" s="62">
        <v>324</v>
      </c>
      <c r="I63" s="62">
        <v>164</v>
      </c>
      <c r="J63" s="62">
        <v>160</v>
      </c>
      <c r="K63" s="64">
        <v>1167</v>
      </c>
      <c r="L63" s="65">
        <v>1</v>
      </c>
      <c r="M63" s="43">
        <v>54.83024691</v>
      </c>
      <c r="N63" s="43">
        <v>54.83024691</v>
      </c>
      <c r="O63" s="77">
        <v>5</v>
      </c>
      <c r="P63" s="62">
        <v>319</v>
      </c>
      <c r="Q63" s="77">
        <f t="shared" si="18"/>
        <v>317</v>
      </c>
      <c r="R63" s="78">
        <v>192</v>
      </c>
      <c r="S63" s="62">
        <v>98</v>
      </c>
      <c r="T63" s="79">
        <v>94</v>
      </c>
      <c r="U63" s="62">
        <v>125</v>
      </c>
      <c r="V63" s="62">
        <v>63</v>
      </c>
      <c r="W63" s="80">
        <v>62</v>
      </c>
      <c r="X63" s="16">
        <v>0.60567823343848581</v>
      </c>
      <c r="Y63" s="16">
        <v>0.39432176656151419</v>
      </c>
      <c r="Z63" s="63">
        <v>5</v>
      </c>
      <c r="AA63" s="93">
        <v>2</v>
      </c>
      <c r="AB63" s="19">
        <v>7492385.4500000002</v>
      </c>
      <c r="AC63" s="19">
        <v>4026530.78</v>
      </c>
      <c r="AD63" s="17">
        <v>3465854.67</v>
      </c>
      <c r="AE63" s="14">
        <v>45408.396666666667</v>
      </c>
      <c r="AF63" s="98">
        <v>165</v>
      </c>
      <c r="AG63" s="98">
        <v>85</v>
      </c>
      <c r="AH63" s="99">
        <v>80</v>
      </c>
    </row>
    <row r="64" spans="1:34" s="20" customFormat="1" ht="15.75" x14ac:dyDescent="0.25">
      <c r="B64" s="103" t="s">
        <v>29</v>
      </c>
      <c r="C64" s="61">
        <v>655</v>
      </c>
      <c r="D64" s="62">
        <v>366</v>
      </c>
      <c r="E64" s="62">
        <v>289</v>
      </c>
      <c r="F64" s="61">
        <v>611</v>
      </c>
      <c r="G64" s="63">
        <v>44</v>
      </c>
      <c r="H64" s="62">
        <v>321</v>
      </c>
      <c r="I64" s="62">
        <v>178</v>
      </c>
      <c r="J64" s="62">
        <v>143</v>
      </c>
      <c r="K64" s="64">
        <v>1494</v>
      </c>
      <c r="L64" s="65">
        <v>7</v>
      </c>
      <c r="M64" s="43">
        <v>67.040000000000006</v>
      </c>
      <c r="N64" s="43">
        <v>67.040000000000006</v>
      </c>
      <c r="O64" s="77">
        <v>6</v>
      </c>
      <c r="P64" s="62">
        <v>315</v>
      </c>
      <c r="Q64" s="77">
        <f t="shared" si="18"/>
        <v>307</v>
      </c>
      <c r="R64" s="78">
        <v>180</v>
      </c>
      <c r="S64" s="62">
        <v>94</v>
      </c>
      <c r="T64" s="79">
        <v>86</v>
      </c>
      <c r="U64" s="62">
        <v>127</v>
      </c>
      <c r="V64" s="62">
        <v>77</v>
      </c>
      <c r="W64" s="80">
        <v>50</v>
      </c>
      <c r="X64" s="16">
        <v>0.58631921824104238</v>
      </c>
      <c r="Y64" s="16">
        <v>0.41368078175895767</v>
      </c>
      <c r="Z64" s="63">
        <v>7</v>
      </c>
      <c r="AA64" s="93">
        <v>7</v>
      </c>
      <c r="AB64" s="19">
        <v>7464207.352</v>
      </c>
      <c r="AC64" s="19">
        <v>4424889.5020000003</v>
      </c>
      <c r="AD64" s="17">
        <v>3039317.85</v>
      </c>
      <c r="AE64" s="14">
        <v>44166.907408284023</v>
      </c>
      <c r="AF64" s="98">
        <v>169</v>
      </c>
      <c r="AG64" s="98">
        <v>84</v>
      </c>
      <c r="AH64" s="99">
        <v>85</v>
      </c>
    </row>
    <row r="65" spans="2:34" s="20" customFormat="1" ht="15.75" x14ac:dyDescent="0.25">
      <c r="B65" s="103" t="s">
        <v>30</v>
      </c>
      <c r="C65" s="61">
        <v>453</v>
      </c>
      <c r="D65" s="62">
        <v>250</v>
      </c>
      <c r="E65" s="62">
        <v>203</v>
      </c>
      <c r="F65" s="61">
        <v>423</v>
      </c>
      <c r="G65" s="63">
        <v>30</v>
      </c>
      <c r="H65" s="62">
        <v>427</v>
      </c>
      <c r="I65" s="62">
        <v>235</v>
      </c>
      <c r="J65" s="62">
        <v>192</v>
      </c>
      <c r="K65" s="64">
        <v>1519</v>
      </c>
      <c r="L65" s="65">
        <v>1</v>
      </c>
      <c r="M65" s="43">
        <v>78.209999999999994</v>
      </c>
      <c r="N65" s="43">
        <v>78.209999999999994</v>
      </c>
      <c r="O65" s="77">
        <v>15</v>
      </c>
      <c r="P65" s="62">
        <v>412</v>
      </c>
      <c r="Q65" s="77">
        <f t="shared" si="18"/>
        <v>402</v>
      </c>
      <c r="R65" s="78">
        <v>261</v>
      </c>
      <c r="S65" s="62">
        <v>142</v>
      </c>
      <c r="T65" s="79">
        <v>119</v>
      </c>
      <c r="U65" s="62">
        <v>141</v>
      </c>
      <c r="V65" s="62">
        <v>77</v>
      </c>
      <c r="W65" s="80">
        <v>64</v>
      </c>
      <c r="X65" s="16">
        <v>0.64925373134328357</v>
      </c>
      <c r="Y65" s="16">
        <v>0.35074626865671643</v>
      </c>
      <c r="Z65" s="63">
        <v>20</v>
      </c>
      <c r="AA65" s="93">
        <v>5</v>
      </c>
      <c r="AB65" s="19">
        <v>8562383.5739999991</v>
      </c>
      <c r="AC65" s="19">
        <v>6015263.2769999998</v>
      </c>
      <c r="AD65" s="17">
        <v>2547120.2969999998</v>
      </c>
      <c r="AE65" s="14">
        <v>36906.825749999996</v>
      </c>
      <c r="AF65" s="98">
        <v>232</v>
      </c>
      <c r="AG65" s="98">
        <v>122</v>
      </c>
      <c r="AH65" s="99">
        <v>110</v>
      </c>
    </row>
    <row r="66" spans="2:34" s="20" customFormat="1" ht="15.75" x14ac:dyDescent="0.25">
      <c r="B66" s="104" t="s">
        <v>31</v>
      </c>
      <c r="C66" s="68">
        <v>394</v>
      </c>
      <c r="D66" s="69">
        <v>235</v>
      </c>
      <c r="E66" s="69">
        <v>159</v>
      </c>
      <c r="F66" s="68">
        <v>356</v>
      </c>
      <c r="G66" s="70">
        <v>38</v>
      </c>
      <c r="H66" s="69">
        <v>528</v>
      </c>
      <c r="I66" s="69">
        <v>305</v>
      </c>
      <c r="J66" s="69">
        <v>223</v>
      </c>
      <c r="K66" s="71">
        <v>1380</v>
      </c>
      <c r="L66" s="72">
        <v>5</v>
      </c>
      <c r="M66" s="44">
        <v>65.92</v>
      </c>
      <c r="N66" s="45">
        <v>65.92</v>
      </c>
      <c r="O66" s="86">
        <v>15</v>
      </c>
      <c r="P66" s="69">
        <v>513</v>
      </c>
      <c r="Q66" s="90">
        <f t="shared" si="18"/>
        <v>502</v>
      </c>
      <c r="R66" s="87">
        <v>291</v>
      </c>
      <c r="S66" s="69">
        <v>183</v>
      </c>
      <c r="T66" s="88">
        <v>108</v>
      </c>
      <c r="U66" s="69">
        <v>211</v>
      </c>
      <c r="V66" s="69">
        <v>110</v>
      </c>
      <c r="W66" s="89">
        <v>101</v>
      </c>
      <c r="X66" s="35">
        <v>0.57968127490039845</v>
      </c>
      <c r="Y66" s="35">
        <v>0.42031872509960161</v>
      </c>
      <c r="Z66" s="70">
        <v>23</v>
      </c>
      <c r="AA66" s="94">
        <v>3</v>
      </c>
      <c r="AB66" s="36">
        <v>12842101.59</v>
      </c>
      <c r="AC66" s="36">
        <v>7008612.2290000003</v>
      </c>
      <c r="AD66" s="37">
        <v>5833489.3619999997</v>
      </c>
      <c r="AE66" s="38">
        <v>48097.758764044942</v>
      </c>
      <c r="AF66" s="101">
        <v>267</v>
      </c>
      <c r="AG66" s="101">
        <v>164</v>
      </c>
      <c r="AH66" s="102">
        <v>103</v>
      </c>
    </row>
    <row r="67" spans="2:34" ht="16.5" customHeight="1" x14ac:dyDescent="0.25">
      <c r="B67" s="34">
        <v>2025</v>
      </c>
      <c r="C67" s="56">
        <f ca="1">SUM(C68:OFFSET(C68,11,0))</f>
        <v>7448</v>
      </c>
      <c r="D67" s="54">
        <f ca="1">SUM(D68:OFFSET(D68,11,0))</f>
        <v>4075</v>
      </c>
      <c r="E67" s="54">
        <f ca="1">SUM(E68:OFFSET(E68,11,0))</f>
        <v>3358</v>
      </c>
      <c r="F67" s="56">
        <f ca="1">SUM(F68:OFFSET(F68,11,0))</f>
        <v>6634</v>
      </c>
      <c r="G67" s="57">
        <f>+SUM(G68:G89)</f>
        <v>1214</v>
      </c>
      <c r="H67" s="54">
        <f ca="1">SUM(H68:OFFSET(H68,11,0))</f>
        <v>7447</v>
      </c>
      <c r="I67" s="54">
        <f ca="1">SUM(I68:OFFSET(I68,11,0))</f>
        <v>4117</v>
      </c>
      <c r="J67" s="54">
        <f ca="1">SUM(J68:OFFSET(J68,11,0))</f>
        <v>3330</v>
      </c>
      <c r="K67" s="66">
        <f ca="1">OFFSET(K67,3,0)</f>
        <v>1114</v>
      </c>
      <c r="L67" s="67">
        <f ca="1">SUM(L68:OFFSET(L68,11,0))</f>
        <v>50</v>
      </c>
      <c r="M67" s="42">
        <f>+AVERAGE(M68:M89)</f>
        <v>65.065000000000012</v>
      </c>
      <c r="N67" s="42">
        <f>+AVERAGE(N68:N89)</f>
        <v>42.350416666666661</v>
      </c>
      <c r="O67" s="81">
        <f>+SUM(O68:O89)</f>
        <v>379</v>
      </c>
      <c r="P67" s="82">
        <f>+SUM(P68:P89)</f>
        <v>10255</v>
      </c>
      <c r="Q67" s="81">
        <f ca="1">SUM(Q68:OFFSET(Q68,11,0))</f>
        <v>4128</v>
      </c>
      <c r="R67" s="83">
        <f ca="1">SUM(R68:OFFSET(R68,11,0))</f>
        <v>2559</v>
      </c>
      <c r="S67" s="54">
        <f ca="1">SUM(S68:OFFSET(S68,11,0))</f>
        <v>2421</v>
      </c>
      <c r="T67" s="84">
        <f ca="1">SUM(T68:OFFSET(T68,11,0))</f>
        <v>1874</v>
      </c>
      <c r="U67" s="54">
        <f ca="1">SUM(U68:OFFSET(U68,11,0))</f>
        <v>1569</v>
      </c>
      <c r="V67" s="54">
        <f ca="1">SUM(V68:OFFSET(V68,11,0))</f>
        <v>1461</v>
      </c>
      <c r="W67" s="85">
        <f ca="1">SUM(W68:OFFSET(W68,11,0))</f>
        <v>1227</v>
      </c>
      <c r="X67" s="30">
        <f t="shared" ref="X67" ca="1" si="19">+R67/($R67+$U67)</f>
        <v>0.61991279069767447</v>
      </c>
      <c r="Y67" s="30">
        <f t="shared" ref="Y67" ca="1" si="20">+U67/($R67+$U67)</f>
        <v>0.38008720930232559</v>
      </c>
      <c r="Z67" s="57">
        <f ca="1">SUM(Z68:OFFSET(Z68,11,0))</f>
        <v>61</v>
      </c>
      <c r="AA67" s="96">
        <f ca="1">SUM(AA68:OFFSET(AA68,11,0))</f>
        <v>193</v>
      </c>
      <c r="AB67" s="31">
        <f>SUM(AB68:AB123)</f>
        <v>242115033.22196203</v>
      </c>
      <c r="AC67" s="31">
        <f>SUM(AC68:AC123)</f>
        <v>150341721.86434349</v>
      </c>
      <c r="AD67" s="32">
        <f>SUM(AD68:AD123)</f>
        <v>91773311.34761849</v>
      </c>
      <c r="AE67" s="33">
        <f t="shared" ref="AE67" si="21">(AB67/AF67)</f>
        <v>42239.189326929874</v>
      </c>
      <c r="AF67" s="81">
        <f>SUM(AF68:AF123)</f>
        <v>5732</v>
      </c>
      <c r="AG67" s="54">
        <f>SUM(AG68:AG123)</f>
        <v>3033</v>
      </c>
      <c r="AH67" s="100">
        <f>SUM(AH68:AH123)</f>
        <v>2699</v>
      </c>
    </row>
    <row r="68" spans="2:34" s="20" customFormat="1" ht="15.75" x14ac:dyDescent="0.25">
      <c r="B68" s="103" t="s">
        <v>32</v>
      </c>
      <c r="C68" s="61">
        <v>645</v>
      </c>
      <c r="D68" s="62">
        <v>338</v>
      </c>
      <c r="E68" s="62">
        <v>303</v>
      </c>
      <c r="F68" s="61">
        <v>583</v>
      </c>
      <c r="G68" s="63">
        <v>58</v>
      </c>
      <c r="H68" s="62">
        <v>607</v>
      </c>
      <c r="I68" s="62">
        <v>338</v>
      </c>
      <c r="J68" s="62">
        <v>269</v>
      </c>
      <c r="K68" s="64">
        <v>1210</v>
      </c>
      <c r="L68" s="65">
        <v>4</v>
      </c>
      <c r="M68" s="43">
        <v>74</v>
      </c>
      <c r="N68" s="15">
        <v>84</v>
      </c>
      <c r="O68" s="77">
        <v>14</v>
      </c>
      <c r="P68" s="62">
        <v>580</v>
      </c>
      <c r="Q68" s="77">
        <f>R68+U68</f>
        <v>580</v>
      </c>
      <c r="R68" s="78">
        <v>395</v>
      </c>
      <c r="S68" s="62">
        <v>216</v>
      </c>
      <c r="T68" s="79">
        <v>179</v>
      </c>
      <c r="U68" s="62">
        <v>185</v>
      </c>
      <c r="V68" s="62">
        <v>110</v>
      </c>
      <c r="W68" s="80">
        <v>75</v>
      </c>
      <c r="X68" s="16">
        <v>0.68103448275862066</v>
      </c>
      <c r="Y68" s="16">
        <v>0.31896551724137934</v>
      </c>
      <c r="Z68" s="63">
        <v>14</v>
      </c>
      <c r="AA68" s="93">
        <v>11</v>
      </c>
      <c r="AB68" s="19">
        <v>16113839.959329</v>
      </c>
      <c r="AC68" s="19">
        <v>9161242.6893290002</v>
      </c>
      <c r="AD68" s="17">
        <v>6952597.2699999996</v>
      </c>
      <c r="AE68" s="14">
        <v>45263.595391373587</v>
      </c>
      <c r="AF68" s="98">
        <v>366</v>
      </c>
      <c r="AG68" s="98">
        <v>186</v>
      </c>
      <c r="AH68" s="99">
        <v>180</v>
      </c>
    </row>
    <row r="69" spans="2:34" s="20" customFormat="1" ht="15.75" x14ac:dyDescent="0.25">
      <c r="B69" s="103" t="s">
        <v>33</v>
      </c>
      <c r="C69" s="61">
        <v>559</v>
      </c>
      <c r="D69" s="62">
        <v>299</v>
      </c>
      <c r="E69" s="62">
        <v>257</v>
      </c>
      <c r="F69" s="61">
        <v>510</v>
      </c>
      <c r="G69" s="63">
        <v>46</v>
      </c>
      <c r="H69" s="62">
        <v>649</v>
      </c>
      <c r="I69" s="62">
        <v>350</v>
      </c>
      <c r="J69" s="62">
        <v>299</v>
      </c>
      <c r="K69" s="64">
        <v>1117</v>
      </c>
      <c r="L69" s="65">
        <v>3</v>
      </c>
      <c r="M69" s="43">
        <v>80</v>
      </c>
      <c r="N69" s="15">
        <v>65</v>
      </c>
      <c r="O69" s="77">
        <v>19</v>
      </c>
      <c r="P69" s="62">
        <v>620</v>
      </c>
      <c r="Q69" s="77">
        <f t="shared" ref="Q69:Q83" si="22">R69+U69</f>
        <v>620</v>
      </c>
      <c r="R69" s="78">
        <v>418</v>
      </c>
      <c r="S69" s="62">
        <v>223</v>
      </c>
      <c r="T69" s="79">
        <v>195</v>
      </c>
      <c r="U69" s="62">
        <v>202</v>
      </c>
      <c r="V69" s="62">
        <v>114</v>
      </c>
      <c r="W69" s="80">
        <v>88</v>
      </c>
      <c r="X69" s="16">
        <v>0.67419354838709677</v>
      </c>
      <c r="Y69" s="16">
        <v>0.32580645161290323</v>
      </c>
      <c r="Z69" s="63">
        <v>19</v>
      </c>
      <c r="AA69" s="93">
        <v>9</v>
      </c>
      <c r="AB69" s="19">
        <v>13841154.18</v>
      </c>
      <c r="AC69" s="19">
        <v>7596025.0300000003</v>
      </c>
      <c r="AD69" s="17">
        <v>6245129.1500000004</v>
      </c>
      <c r="AE69" s="14">
        <v>35951.049818181818</v>
      </c>
      <c r="AF69" s="98">
        <v>393</v>
      </c>
      <c r="AG69" s="98">
        <v>197</v>
      </c>
      <c r="AH69" s="99">
        <v>196</v>
      </c>
    </row>
    <row r="70" spans="2:34" s="20" customFormat="1" ht="15.75" x14ac:dyDescent="0.25">
      <c r="B70" s="103" t="s">
        <v>34</v>
      </c>
      <c r="C70" s="61">
        <v>738</v>
      </c>
      <c r="D70" s="62">
        <v>404</v>
      </c>
      <c r="E70" s="62">
        <v>327</v>
      </c>
      <c r="F70" s="61">
        <v>656</v>
      </c>
      <c r="G70" s="63">
        <v>75</v>
      </c>
      <c r="H70" s="62">
        <v>734</v>
      </c>
      <c r="I70" s="62">
        <v>392</v>
      </c>
      <c r="J70" s="62">
        <v>342</v>
      </c>
      <c r="K70" s="64">
        <v>1114</v>
      </c>
      <c r="L70" s="65">
        <v>7</v>
      </c>
      <c r="M70" s="43">
        <v>63</v>
      </c>
      <c r="N70" s="15">
        <v>57</v>
      </c>
      <c r="O70" s="77">
        <v>27</v>
      </c>
      <c r="P70" s="62">
        <v>691</v>
      </c>
      <c r="Q70" s="77">
        <f t="shared" si="22"/>
        <v>691</v>
      </c>
      <c r="R70" s="78">
        <v>452</v>
      </c>
      <c r="S70" s="62">
        <v>246</v>
      </c>
      <c r="T70" s="79">
        <v>206</v>
      </c>
      <c r="U70" s="62">
        <v>239</v>
      </c>
      <c r="V70" s="62">
        <v>118</v>
      </c>
      <c r="W70" s="80">
        <v>121</v>
      </c>
      <c r="X70" s="16">
        <v>0.65412445730824886</v>
      </c>
      <c r="Y70" s="16">
        <v>0.34587554269175108</v>
      </c>
      <c r="Z70" s="63">
        <v>27</v>
      </c>
      <c r="AA70" s="93">
        <v>15</v>
      </c>
      <c r="AB70" s="19">
        <v>18832620.579999998</v>
      </c>
      <c r="AC70" s="19">
        <v>10478964.529999999</v>
      </c>
      <c r="AD70" s="17">
        <v>8353656.0499999998</v>
      </c>
      <c r="AE70" s="14">
        <v>48537.681907216487</v>
      </c>
      <c r="AF70" s="98">
        <v>410</v>
      </c>
      <c r="AG70" s="98">
        <v>204</v>
      </c>
      <c r="AH70" s="99">
        <v>206</v>
      </c>
    </row>
    <row r="71" spans="2:34" s="20" customFormat="1" ht="15.75" x14ac:dyDescent="0.25">
      <c r="B71" s="103" t="s">
        <v>35</v>
      </c>
      <c r="C71" s="61">
        <v>589</v>
      </c>
      <c r="D71" s="62">
        <v>329</v>
      </c>
      <c r="E71" s="62">
        <v>260</v>
      </c>
      <c r="F71" s="61">
        <v>524</v>
      </c>
      <c r="G71" s="63">
        <v>62</v>
      </c>
      <c r="H71" s="62">
        <v>651</v>
      </c>
      <c r="I71" s="62">
        <v>371</v>
      </c>
      <c r="J71" s="62">
        <v>280</v>
      </c>
      <c r="K71" s="64">
        <v>1040</v>
      </c>
      <c r="L71" s="65">
        <v>3</v>
      </c>
      <c r="M71" s="43">
        <v>51</v>
      </c>
      <c r="N71" s="43">
        <v>43.64</v>
      </c>
      <c r="O71" s="77">
        <v>21</v>
      </c>
      <c r="P71" s="62">
        <v>630</v>
      </c>
      <c r="Q71" s="77">
        <f t="shared" si="22"/>
        <v>264</v>
      </c>
      <c r="R71" s="78">
        <v>162</v>
      </c>
      <c r="S71" s="62">
        <v>223</v>
      </c>
      <c r="T71" s="79">
        <v>162</v>
      </c>
      <c r="U71" s="62">
        <v>102</v>
      </c>
      <c r="V71" s="62">
        <v>126</v>
      </c>
      <c r="W71" s="80">
        <v>102</v>
      </c>
      <c r="X71" s="16">
        <v>0.62805872756933112</v>
      </c>
      <c r="Y71" s="16">
        <v>0.37194127243066882</v>
      </c>
      <c r="Z71" s="63">
        <v>0</v>
      </c>
      <c r="AA71" s="93">
        <v>17</v>
      </c>
      <c r="AB71" s="19">
        <v>15309117.74</v>
      </c>
      <c r="AC71" s="19">
        <v>7382663.1600000001</v>
      </c>
      <c r="AD71" s="17">
        <v>7926454.5800000001</v>
      </c>
      <c r="AE71" s="14">
        <v>44632.996326530607</v>
      </c>
      <c r="AF71" s="98">
        <v>353</v>
      </c>
      <c r="AG71" s="98">
        <v>195</v>
      </c>
      <c r="AH71" s="99">
        <v>158</v>
      </c>
    </row>
    <row r="72" spans="2:34" s="20" customFormat="1" ht="15.75" x14ac:dyDescent="0.25">
      <c r="B72" s="103" t="s">
        <v>36</v>
      </c>
      <c r="C72" s="61">
        <v>676</v>
      </c>
      <c r="D72" s="62">
        <v>382</v>
      </c>
      <c r="E72" s="62">
        <v>294</v>
      </c>
      <c r="F72" s="61">
        <v>605</v>
      </c>
      <c r="G72" s="63">
        <v>70</v>
      </c>
      <c r="H72" s="62">
        <v>807</v>
      </c>
      <c r="I72" s="62">
        <v>462</v>
      </c>
      <c r="J72" s="62">
        <v>345</v>
      </c>
      <c r="K72" s="64">
        <v>908</v>
      </c>
      <c r="L72" s="65">
        <v>1</v>
      </c>
      <c r="M72" s="43">
        <v>46</v>
      </c>
      <c r="N72" s="43">
        <v>42.51</v>
      </c>
      <c r="O72" s="77">
        <v>31</v>
      </c>
      <c r="P72" s="62">
        <v>776</v>
      </c>
      <c r="Q72" s="77">
        <f t="shared" si="22"/>
        <v>313</v>
      </c>
      <c r="R72" s="78">
        <v>187</v>
      </c>
      <c r="S72" s="62">
        <v>282</v>
      </c>
      <c r="T72" s="79">
        <v>187</v>
      </c>
      <c r="U72" s="62">
        <v>126</v>
      </c>
      <c r="V72" s="62">
        <v>157</v>
      </c>
      <c r="W72" s="80">
        <v>126</v>
      </c>
      <c r="X72" s="16">
        <v>0.62367021276595747</v>
      </c>
      <c r="Y72" s="16">
        <v>0.37632978723404253</v>
      </c>
      <c r="Z72" s="63">
        <v>0</v>
      </c>
      <c r="AA72" s="93">
        <v>24</v>
      </c>
      <c r="AB72" s="19">
        <v>22849135.629999999</v>
      </c>
      <c r="AC72" s="19">
        <v>16429084.859999999</v>
      </c>
      <c r="AD72" s="17">
        <v>6420050.7699999996</v>
      </c>
      <c r="AE72" s="14">
        <v>54925.80680288461</v>
      </c>
      <c r="AF72" s="98">
        <v>427</v>
      </c>
      <c r="AG72" s="98">
        <v>241</v>
      </c>
      <c r="AH72" s="99">
        <v>186</v>
      </c>
    </row>
    <row r="73" spans="2:34" s="20" customFormat="1" ht="15.75" x14ac:dyDescent="0.25">
      <c r="B73" s="103" t="s">
        <v>37</v>
      </c>
      <c r="C73" s="61">
        <v>654</v>
      </c>
      <c r="D73" s="62">
        <v>378</v>
      </c>
      <c r="E73" s="62">
        <v>276</v>
      </c>
      <c r="F73" s="61">
        <v>556</v>
      </c>
      <c r="G73" s="63">
        <v>94</v>
      </c>
      <c r="H73" s="62">
        <v>542</v>
      </c>
      <c r="I73" s="62">
        <v>297</v>
      </c>
      <c r="J73" s="62">
        <v>245</v>
      </c>
      <c r="K73" s="64">
        <v>1016</v>
      </c>
      <c r="L73" s="65">
        <v>4</v>
      </c>
      <c r="M73" s="43">
        <v>64</v>
      </c>
      <c r="N73" s="43">
        <v>36.700000000000003</v>
      </c>
      <c r="O73" s="77">
        <v>18</v>
      </c>
      <c r="P73" s="62">
        <v>524</v>
      </c>
      <c r="Q73" s="77">
        <f t="shared" si="22"/>
        <v>233</v>
      </c>
      <c r="R73" s="78">
        <v>125</v>
      </c>
      <c r="S73" s="62">
        <v>162</v>
      </c>
      <c r="T73" s="79">
        <v>125</v>
      </c>
      <c r="U73" s="62">
        <v>108</v>
      </c>
      <c r="V73" s="62">
        <v>115</v>
      </c>
      <c r="W73" s="80">
        <v>108</v>
      </c>
      <c r="X73" s="16">
        <v>0.56274509803921569</v>
      </c>
      <c r="Y73" s="16">
        <v>0.43725490196078431</v>
      </c>
      <c r="Z73" s="63">
        <v>0</v>
      </c>
      <c r="AA73" s="93">
        <v>12</v>
      </c>
      <c r="AB73" s="19">
        <v>10889608.41</v>
      </c>
      <c r="AC73" s="19">
        <v>6944504.1100000003</v>
      </c>
      <c r="AD73" s="17">
        <v>3945104.3</v>
      </c>
      <c r="AE73" s="14">
        <v>40331.883000000002</v>
      </c>
      <c r="AF73" s="98">
        <v>274</v>
      </c>
      <c r="AG73" s="98">
        <v>149</v>
      </c>
      <c r="AH73" s="99">
        <v>125</v>
      </c>
    </row>
    <row r="74" spans="2:34" s="20" customFormat="1" ht="15.75" x14ac:dyDescent="0.25">
      <c r="B74" s="103" t="s">
        <v>38</v>
      </c>
      <c r="C74" s="61">
        <v>694</v>
      </c>
      <c r="D74" s="62">
        <v>381</v>
      </c>
      <c r="E74" s="62">
        <v>313</v>
      </c>
      <c r="F74" s="61">
        <v>612</v>
      </c>
      <c r="G74" s="63">
        <v>79</v>
      </c>
      <c r="H74" s="62">
        <v>601</v>
      </c>
      <c r="I74" s="62">
        <v>340</v>
      </c>
      <c r="J74" s="62">
        <v>261</v>
      </c>
      <c r="K74" s="64">
        <v>1195</v>
      </c>
      <c r="L74" s="65">
        <v>3</v>
      </c>
      <c r="M74" s="43">
        <v>55.17</v>
      </c>
      <c r="N74" s="43">
        <v>36.700000000000003</v>
      </c>
      <c r="O74" s="77">
        <v>25</v>
      </c>
      <c r="P74" s="62">
        <v>576</v>
      </c>
      <c r="Q74" s="77">
        <f t="shared" si="22"/>
        <v>239</v>
      </c>
      <c r="R74" s="78">
        <v>144</v>
      </c>
      <c r="S74" s="62">
        <v>211</v>
      </c>
      <c r="T74" s="79">
        <v>144</v>
      </c>
      <c r="U74" s="62">
        <v>95</v>
      </c>
      <c r="V74" s="62">
        <v>110</v>
      </c>
      <c r="W74" s="80">
        <v>95</v>
      </c>
      <c r="X74" s="16">
        <v>0.6339285714285714</v>
      </c>
      <c r="Y74" s="16">
        <v>0.36607142857142855</v>
      </c>
      <c r="Z74" s="63">
        <v>0</v>
      </c>
      <c r="AA74" s="93">
        <v>16</v>
      </c>
      <c r="AB74" s="19">
        <v>22414129.300000001</v>
      </c>
      <c r="AC74" s="19">
        <v>16388634.390000001</v>
      </c>
      <c r="AD74" s="17">
        <v>6025494.9100000001</v>
      </c>
      <c r="AE74" s="14">
        <v>71155.966031746037</v>
      </c>
      <c r="AF74" s="98">
        <v>321</v>
      </c>
      <c r="AG74" s="98">
        <v>177</v>
      </c>
      <c r="AH74" s="99">
        <v>144</v>
      </c>
    </row>
    <row r="75" spans="2:34" s="20" customFormat="1" ht="15.75" x14ac:dyDescent="0.25">
      <c r="B75" s="103" t="s">
        <v>27</v>
      </c>
      <c r="C75" s="61">
        <v>593</v>
      </c>
      <c r="D75" s="62">
        <v>312</v>
      </c>
      <c r="E75" s="62">
        <v>281</v>
      </c>
      <c r="F75" s="61">
        <v>535</v>
      </c>
      <c r="G75" s="63">
        <v>50</v>
      </c>
      <c r="H75" s="62">
        <v>427</v>
      </c>
      <c r="I75" s="62">
        <v>242</v>
      </c>
      <c r="J75" s="62">
        <v>185</v>
      </c>
      <c r="K75" s="64">
        <v>1353</v>
      </c>
      <c r="L75" s="65">
        <v>8</v>
      </c>
      <c r="M75" s="43">
        <v>67.83</v>
      </c>
      <c r="N75" s="43">
        <v>43.96</v>
      </c>
      <c r="O75" s="77">
        <v>15</v>
      </c>
      <c r="P75" s="62">
        <v>412</v>
      </c>
      <c r="Q75" s="77">
        <f t="shared" si="22"/>
        <v>169</v>
      </c>
      <c r="R75" s="78">
        <v>100</v>
      </c>
      <c r="S75" s="62">
        <v>156</v>
      </c>
      <c r="T75" s="79">
        <v>100</v>
      </c>
      <c r="U75" s="62">
        <v>69</v>
      </c>
      <c r="V75" s="62">
        <v>75</v>
      </c>
      <c r="W75" s="80">
        <v>69</v>
      </c>
      <c r="X75" s="16">
        <v>0.64</v>
      </c>
      <c r="Y75" s="16">
        <v>0.36</v>
      </c>
      <c r="Z75" s="63">
        <v>0</v>
      </c>
      <c r="AA75" s="93">
        <v>12</v>
      </c>
      <c r="AB75" s="19">
        <v>11957360.939999999</v>
      </c>
      <c r="AC75" s="19">
        <v>9027178.1300000008</v>
      </c>
      <c r="AD75" s="17">
        <v>2930182.81</v>
      </c>
      <c r="AE75" s="14">
        <v>58614.514411764707</v>
      </c>
      <c r="AF75" s="98">
        <v>213</v>
      </c>
      <c r="AG75" s="98">
        <v>112</v>
      </c>
      <c r="AH75" s="99">
        <v>101</v>
      </c>
    </row>
    <row r="76" spans="2:34" s="20" customFormat="1" ht="15.75" x14ac:dyDescent="0.25">
      <c r="B76" s="103" t="s">
        <v>28</v>
      </c>
      <c r="C76" s="61">
        <v>583</v>
      </c>
      <c r="D76" s="62">
        <v>313</v>
      </c>
      <c r="E76" s="62">
        <v>269</v>
      </c>
      <c r="F76" s="61">
        <v>537</v>
      </c>
      <c r="G76" s="63">
        <v>41</v>
      </c>
      <c r="H76" s="62">
        <v>599</v>
      </c>
      <c r="I76" s="62">
        <v>333</v>
      </c>
      <c r="J76" s="62">
        <v>266</v>
      </c>
      <c r="K76" s="64">
        <v>1332</v>
      </c>
      <c r="L76" s="65">
        <v>5</v>
      </c>
      <c r="M76" s="43">
        <v>68.44</v>
      </c>
      <c r="N76" s="43">
        <v>34.229999999999997</v>
      </c>
      <c r="O76" s="77">
        <v>24</v>
      </c>
      <c r="P76" s="62">
        <v>575</v>
      </c>
      <c r="Q76" s="77">
        <f t="shared" si="22"/>
        <v>244</v>
      </c>
      <c r="R76" s="78">
        <v>138</v>
      </c>
      <c r="S76" s="62">
        <v>190</v>
      </c>
      <c r="T76" s="79">
        <v>138</v>
      </c>
      <c r="U76" s="62">
        <v>106</v>
      </c>
      <c r="V76" s="62">
        <v>123</v>
      </c>
      <c r="W76" s="80">
        <v>106</v>
      </c>
      <c r="X76" s="16">
        <v>0.5888689407540395</v>
      </c>
      <c r="Y76" s="16">
        <v>0.4111310592459605</v>
      </c>
      <c r="Z76" s="63">
        <v>0</v>
      </c>
      <c r="AA76" s="93">
        <v>18</v>
      </c>
      <c r="AB76" s="19">
        <v>10201635.622633001</v>
      </c>
      <c r="AC76" s="19">
        <v>6682740.5550145004</v>
      </c>
      <c r="AD76" s="17">
        <v>3518895.0676185</v>
      </c>
      <c r="AE76" s="14">
        <v>34233.67658601678</v>
      </c>
      <c r="AF76" s="98">
        <v>305</v>
      </c>
      <c r="AG76" s="98">
        <v>167</v>
      </c>
      <c r="AH76" s="99">
        <v>138</v>
      </c>
    </row>
    <row r="77" spans="2:34" s="20" customFormat="1" ht="15.75" x14ac:dyDescent="0.25">
      <c r="B77" s="103" t="s">
        <v>29</v>
      </c>
      <c r="C77" s="61">
        <v>572</v>
      </c>
      <c r="D77" s="62">
        <v>317</v>
      </c>
      <c r="E77" s="62">
        <v>255</v>
      </c>
      <c r="F77" s="61">
        <v>495</v>
      </c>
      <c r="G77" s="63">
        <v>73</v>
      </c>
      <c r="H77" s="62">
        <v>709</v>
      </c>
      <c r="I77" s="62">
        <v>393</v>
      </c>
      <c r="J77" s="62">
        <v>316</v>
      </c>
      <c r="K77" s="64">
        <v>964</v>
      </c>
      <c r="L77" s="65">
        <v>4</v>
      </c>
      <c r="M77" s="43">
        <v>62.2</v>
      </c>
      <c r="N77" s="43">
        <v>31.3</v>
      </c>
      <c r="O77" s="77">
        <v>24</v>
      </c>
      <c r="P77" s="62">
        <v>685</v>
      </c>
      <c r="Q77" s="77">
        <f t="shared" si="22"/>
        <v>292</v>
      </c>
      <c r="R77" s="78">
        <v>158</v>
      </c>
      <c r="S77" s="62">
        <v>183</v>
      </c>
      <c r="T77" s="79">
        <v>158</v>
      </c>
      <c r="U77" s="62">
        <v>134</v>
      </c>
      <c r="V77" s="62">
        <v>185</v>
      </c>
      <c r="W77" s="80">
        <v>134</v>
      </c>
      <c r="X77" s="16">
        <v>0.51666666666666672</v>
      </c>
      <c r="Y77" s="16">
        <v>0.48333333333333334</v>
      </c>
      <c r="Z77" s="63">
        <v>0</v>
      </c>
      <c r="AA77" s="93">
        <v>25</v>
      </c>
      <c r="AB77" s="19">
        <v>13096955.050000001</v>
      </c>
      <c r="AC77" s="19">
        <v>7577917.6699999999</v>
      </c>
      <c r="AD77" s="17">
        <v>5519037.3799999999</v>
      </c>
      <c r="AE77" s="14">
        <v>42112.395659163987</v>
      </c>
      <c r="AF77" s="98">
        <v>311</v>
      </c>
      <c r="AG77" s="98">
        <v>154</v>
      </c>
      <c r="AH77" s="99">
        <v>157</v>
      </c>
    </row>
    <row r="78" spans="2:34" s="20" customFormat="1" ht="15.75" x14ac:dyDescent="0.25">
      <c r="B78" s="103" t="s">
        <v>30</v>
      </c>
      <c r="C78" s="61">
        <v>533</v>
      </c>
      <c r="D78" s="62">
        <v>274</v>
      </c>
      <c r="E78" s="62">
        <v>259</v>
      </c>
      <c r="F78" s="61">
        <v>476</v>
      </c>
      <c r="G78" s="63">
        <v>54</v>
      </c>
      <c r="H78" s="62">
        <v>378</v>
      </c>
      <c r="I78" s="62">
        <v>191</v>
      </c>
      <c r="J78" s="62">
        <v>187</v>
      </c>
      <c r="K78" s="64">
        <v>1116</v>
      </c>
      <c r="L78" s="65">
        <v>3</v>
      </c>
      <c r="M78" s="43">
        <v>83.2</v>
      </c>
      <c r="N78" s="43">
        <v>26.8</v>
      </c>
      <c r="O78" s="77">
        <v>14</v>
      </c>
      <c r="P78" s="62">
        <v>364</v>
      </c>
      <c r="Q78" s="77">
        <f t="shared" si="22"/>
        <v>174</v>
      </c>
      <c r="R78" s="78">
        <v>105</v>
      </c>
      <c r="S78" s="62">
        <v>124</v>
      </c>
      <c r="T78" s="79">
        <v>105</v>
      </c>
      <c r="U78" s="62">
        <v>69</v>
      </c>
      <c r="V78" s="62">
        <v>60</v>
      </c>
      <c r="W78" s="80">
        <v>69</v>
      </c>
      <c r="X78" s="16">
        <v>0.63966480446927376</v>
      </c>
      <c r="Y78" s="16">
        <v>0.36033519553072624</v>
      </c>
      <c r="Z78" s="63">
        <v>1</v>
      </c>
      <c r="AA78" s="93">
        <v>6</v>
      </c>
      <c r="AB78" s="19">
        <v>8028882.1500000004</v>
      </c>
      <c r="AC78" s="19">
        <v>3739578.25</v>
      </c>
      <c r="AD78" s="17">
        <v>4289303.8899999997</v>
      </c>
      <c r="AE78" s="14">
        <v>39357.265441176474</v>
      </c>
      <c r="AF78" s="98">
        <v>204</v>
      </c>
      <c r="AG78" s="98">
        <v>101</v>
      </c>
      <c r="AH78" s="99">
        <v>103</v>
      </c>
    </row>
    <row r="79" spans="2:34" s="20" customFormat="1" ht="15.75" x14ac:dyDescent="0.25">
      <c r="B79" s="104" t="s">
        <v>31</v>
      </c>
      <c r="C79" s="68">
        <v>612</v>
      </c>
      <c r="D79" s="69">
        <v>348</v>
      </c>
      <c r="E79" s="69">
        <v>264</v>
      </c>
      <c r="F79" s="68">
        <v>545</v>
      </c>
      <c r="G79" s="70">
        <v>62</v>
      </c>
      <c r="H79" s="69">
        <v>743</v>
      </c>
      <c r="I79" s="69">
        <v>408</v>
      </c>
      <c r="J79" s="69">
        <v>335</v>
      </c>
      <c r="K79" s="71">
        <v>980</v>
      </c>
      <c r="L79" s="72">
        <v>5</v>
      </c>
      <c r="M79" s="44">
        <v>62.2</v>
      </c>
      <c r="N79" s="45">
        <v>33.1</v>
      </c>
      <c r="O79" s="86">
        <v>33</v>
      </c>
      <c r="P79" s="69">
        <v>710</v>
      </c>
      <c r="Q79" s="90">
        <f t="shared" si="22"/>
        <v>309</v>
      </c>
      <c r="R79" s="87">
        <v>175</v>
      </c>
      <c r="S79" s="69">
        <v>205</v>
      </c>
      <c r="T79" s="88">
        <v>175</v>
      </c>
      <c r="U79" s="69">
        <v>134</v>
      </c>
      <c r="V79" s="69">
        <v>168</v>
      </c>
      <c r="W79" s="89">
        <v>134</v>
      </c>
      <c r="X79" s="35">
        <v>0.55718475073313778</v>
      </c>
      <c r="Y79" s="35">
        <v>0.44281524926686217</v>
      </c>
      <c r="Z79" s="70">
        <v>0</v>
      </c>
      <c r="AA79" s="94">
        <v>28</v>
      </c>
      <c r="AB79" s="36">
        <v>12149606.560000001</v>
      </c>
      <c r="AC79" s="36">
        <v>7303148.3300000001</v>
      </c>
      <c r="AD79" s="37">
        <v>4846458.2300000004</v>
      </c>
      <c r="AE79" s="38">
        <v>36267.48226865672</v>
      </c>
      <c r="AF79" s="101">
        <v>335</v>
      </c>
      <c r="AG79" s="101">
        <v>176</v>
      </c>
      <c r="AH79" s="102">
        <v>159</v>
      </c>
    </row>
    <row r="80" spans="2:34" ht="16.5" customHeight="1" x14ac:dyDescent="0.25">
      <c r="B80" s="34">
        <v>2026</v>
      </c>
      <c r="C80" s="56">
        <f ca="1">SUM(C81:OFFSET(C81,11,0))</f>
        <v>1970</v>
      </c>
      <c r="D80" s="54">
        <f ca="1">SUM(D81:OFFSET(D81,11,0))</f>
        <v>1074</v>
      </c>
      <c r="E80" s="54">
        <f ca="1">SUM(E81:OFFSET(E81,11,0))</f>
        <v>890</v>
      </c>
      <c r="F80" s="56">
        <f ca="1">SUM(F81:OFFSET(F81,11,0))</f>
        <v>1739</v>
      </c>
      <c r="G80" s="57">
        <f>+SUM(G81:G102)</f>
        <v>225</v>
      </c>
      <c r="H80" s="54">
        <f ca="1">SUM(H81:OFFSET(H81,11,0))</f>
        <v>1613</v>
      </c>
      <c r="I80" s="54">
        <f ca="1">SUM(I81:OFFSET(I81,11,0))</f>
        <v>1039</v>
      </c>
      <c r="J80" s="54">
        <f ca="1">SUM(J81:OFFSET(J81,11,0))</f>
        <v>795</v>
      </c>
      <c r="K80" s="66">
        <f ca="1">OFFSET(K80,3,0)</f>
        <v>1206</v>
      </c>
      <c r="L80" s="67">
        <f ca="1">SUM(L81:OFFSET(L81,11,0))</f>
        <v>6</v>
      </c>
      <c r="M80" s="42">
        <f>+AVERAGE(M81:M102)</f>
        <v>66</v>
      </c>
      <c r="N80" s="42">
        <f>+AVERAGE(N81:N102)</f>
        <v>35.666666666666664</v>
      </c>
      <c r="O80" s="81">
        <f>+SUM(O81:O102)</f>
        <v>57</v>
      </c>
      <c r="P80" s="82">
        <f>+SUM(P81:P102)</f>
        <v>1556</v>
      </c>
      <c r="Q80" s="81">
        <f ca="1">SUM(Q81:OFFSET(Q81,11,0))</f>
        <v>1716</v>
      </c>
      <c r="R80" s="83">
        <f ca="1">SUM(R81:OFFSET(R81,11,0))</f>
        <v>1034</v>
      </c>
      <c r="S80" s="54">
        <f ca="1">SUM(S81:OFFSET(S81,11,0))</f>
        <v>598</v>
      </c>
      <c r="T80" s="84">
        <f ca="1">SUM(T81:OFFSET(T81,11,0))</f>
        <v>436</v>
      </c>
      <c r="U80" s="54">
        <f ca="1">SUM(U81:OFFSET(U81,11,0))</f>
        <v>682</v>
      </c>
      <c r="V80" s="54">
        <f ca="1">SUM(V81:OFFSET(V81,11,0))</f>
        <v>373</v>
      </c>
      <c r="W80" s="85">
        <f ca="1">SUM(W81:OFFSET(W81,11,0))</f>
        <v>309</v>
      </c>
      <c r="X80" s="30">
        <f t="shared" ref="X80" ca="1" si="23">+R80/($R80+$U80)</f>
        <v>0.60256410256410253</v>
      </c>
      <c r="Y80" s="30">
        <f t="shared" ref="Y80" ca="1" si="24">+U80/($R80+$U80)</f>
        <v>0.39743589743589741</v>
      </c>
      <c r="Z80" s="57">
        <f ca="1">SUM(Z81:OFFSET(Z81,11,0))</f>
        <v>7</v>
      </c>
      <c r="AA80" s="96">
        <f ca="1">SUM(AA81:OFFSET(AA81,11,0))</f>
        <v>61</v>
      </c>
      <c r="AB80" s="31">
        <f>SUM(AB81:AB136)</f>
        <v>33215493.549999997</v>
      </c>
      <c r="AC80" s="31">
        <f>SUM(AC81:AC136)</f>
        <v>20815020.079999998</v>
      </c>
      <c r="AD80" s="32">
        <f>SUM(AD81:AD136)</f>
        <v>12400473.469999999</v>
      </c>
      <c r="AE80" s="33">
        <f t="shared" ref="AE80" si="25">(AB80/AF80)</f>
        <v>36500.542362637359</v>
      </c>
      <c r="AF80" s="81">
        <f>SUM(AF81:AF136)</f>
        <v>910</v>
      </c>
      <c r="AG80" s="54">
        <f>SUM(AG81:AG136)</f>
        <v>487</v>
      </c>
      <c r="AH80" s="100">
        <f>SUM(AH81:AH136)</f>
        <v>423</v>
      </c>
    </row>
    <row r="81" spans="2:34" s="20" customFormat="1" ht="15.75" x14ac:dyDescent="0.25">
      <c r="B81" s="103" t="s">
        <v>32</v>
      </c>
      <c r="C81" s="61">
        <v>667</v>
      </c>
      <c r="D81" s="62">
        <v>373</v>
      </c>
      <c r="E81" s="62">
        <v>292</v>
      </c>
      <c r="F81" s="61">
        <v>595</v>
      </c>
      <c r="G81" s="63">
        <v>70</v>
      </c>
      <c r="H81" s="62">
        <v>466</v>
      </c>
      <c r="I81" s="62">
        <v>279</v>
      </c>
      <c r="J81" s="62">
        <v>263</v>
      </c>
      <c r="K81" s="64">
        <v>1054</v>
      </c>
      <c r="L81" s="65">
        <v>2</v>
      </c>
      <c r="M81" s="43">
        <v>71</v>
      </c>
      <c r="N81" s="15">
        <v>42</v>
      </c>
      <c r="O81" s="77">
        <v>24</v>
      </c>
      <c r="P81" s="62">
        <v>442</v>
      </c>
      <c r="Q81" s="77">
        <f t="shared" si="22"/>
        <v>496</v>
      </c>
      <c r="R81" s="78">
        <v>326</v>
      </c>
      <c r="S81" s="62">
        <v>176</v>
      </c>
      <c r="T81" s="79">
        <v>150</v>
      </c>
      <c r="U81" s="62">
        <v>170</v>
      </c>
      <c r="V81" s="62">
        <v>76</v>
      </c>
      <c r="W81" s="80">
        <v>94</v>
      </c>
      <c r="X81" s="16">
        <v>0.77619047619047621</v>
      </c>
      <c r="Y81" s="16">
        <v>0.22380952380952382</v>
      </c>
      <c r="Z81" s="63">
        <v>1</v>
      </c>
      <c r="AA81" s="93">
        <v>22</v>
      </c>
      <c r="AB81" s="19">
        <v>10785702.109999999</v>
      </c>
      <c r="AC81" s="19">
        <v>6330566.2400000002</v>
      </c>
      <c r="AD81" s="17">
        <v>4455135.87</v>
      </c>
      <c r="AE81" s="14">
        <v>38937.55274368231</v>
      </c>
      <c r="AF81" s="98">
        <v>277</v>
      </c>
      <c r="AG81" s="98">
        <v>134</v>
      </c>
      <c r="AH81" s="99">
        <v>143</v>
      </c>
    </row>
    <row r="82" spans="2:34" s="20" customFormat="1" ht="15.75" x14ac:dyDescent="0.25">
      <c r="B82" s="103" t="s">
        <v>33</v>
      </c>
      <c r="C82" s="61">
        <v>596</v>
      </c>
      <c r="D82" s="62">
        <v>337</v>
      </c>
      <c r="E82" s="62">
        <v>258</v>
      </c>
      <c r="F82" s="61">
        <v>539</v>
      </c>
      <c r="G82" s="63">
        <v>56</v>
      </c>
      <c r="H82" s="62">
        <v>540</v>
      </c>
      <c r="I82" s="62">
        <v>405</v>
      </c>
      <c r="J82" s="62">
        <v>280</v>
      </c>
      <c r="K82" s="64">
        <v>1109</v>
      </c>
      <c r="L82" s="65">
        <v>1</v>
      </c>
      <c r="M82" s="43">
        <v>65</v>
      </c>
      <c r="N82" s="15">
        <v>35</v>
      </c>
      <c r="O82" s="77">
        <v>17</v>
      </c>
      <c r="P82" s="62">
        <v>523</v>
      </c>
      <c r="Q82" s="77">
        <f t="shared" si="22"/>
        <v>647</v>
      </c>
      <c r="R82" s="78">
        <v>390</v>
      </c>
      <c r="S82" s="62">
        <v>235</v>
      </c>
      <c r="T82" s="79">
        <v>155</v>
      </c>
      <c r="U82" s="62">
        <v>257</v>
      </c>
      <c r="V82" s="62">
        <v>145</v>
      </c>
      <c r="W82" s="80">
        <v>112</v>
      </c>
      <c r="X82" s="16">
        <v>0.77689243027888444</v>
      </c>
      <c r="Y82" s="16">
        <v>0.22310756972111553</v>
      </c>
      <c r="Z82" s="63">
        <v>2</v>
      </c>
      <c r="AA82" s="93">
        <v>21</v>
      </c>
      <c r="AB82" s="19">
        <v>11109644.58</v>
      </c>
      <c r="AC82" s="19">
        <v>7408357.0099999998</v>
      </c>
      <c r="AD82" s="17">
        <v>3701287.57</v>
      </c>
      <c r="AE82" s="14">
        <v>38177.472783505153</v>
      </c>
      <c r="AF82" s="98">
        <v>291</v>
      </c>
      <c r="AG82" s="98">
        <v>196</v>
      </c>
      <c r="AH82" s="99">
        <v>146</v>
      </c>
    </row>
    <row r="83" spans="2:34" s="20" customFormat="1" ht="15.75" x14ac:dyDescent="0.25">
      <c r="B83" s="103" t="s">
        <v>34</v>
      </c>
      <c r="C83" s="61">
        <v>707</v>
      </c>
      <c r="D83" s="62">
        <v>364</v>
      </c>
      <c r="E83" s="62">
        <v>340</v>
      </c>
      <c r="F83" s="61">
        <v>605</v>
      </c>
      <c r="G83" s="63">
        <v>99</v>
      </c>
      <c r="H83" s="62">
        <v>607</v>
      </c>
      <c r="I83" s="62">
        <v>355</v>
      </c>
      <c r="J83" s="62">
        <v>252</v>
      </c>
      <c r="K83" s="64">
        <v>1206</v>
      </c>
      <c r="L83" s="65">
        <v>3</v>
      </c>
      <c r="M83" s="43">
        <v>62</v>
      </c>
      <c r="N83" s="15">
        <v>30</v>
      </c>
      <c r="O83" s="77">
        <v>16</v>
      </c>
      <c r="P83" s="62">
        <v>591</v>
      </c>
      <c r="Q83" s="77">
        <f t="shared" si="22"/>
        <v>573</v>
      </c>
      <c r="R83" s="78">
        <v>318</v>
      </c>
      <c r="S83" s="62">
        <v>187</v>
      </c>
      <c r="T83" s="79">
        <v>131</v>
      </c>
      <c r="U83" s="62">
        <v>255</v>
      </c>
      <c r="V83" s="62">
        <v>152</v>
      </c>
      <c r="W83" s="80">
        <v>103</v>
      </c>
      <c r="X83" s="16">
        <v>0.55497382198952883</v>
      </c>
      <c r="Y83" s="16">
        <v>0.44502617801047123</v>
      </c>
      <c r="Z83" s="63">
        <v>4</v>
      </c>
      <c r="AA83" s="93">
        <v>18</v>
      </c>
      <c r="AB83" s="19">
        <v>11320146.859999999</v>
      </c>
      <c r="AC83" s="19">
        <v>7076096.8300000001</v>
      </c>
      <c r="AD83" s="17">
        <v>4244050.03</v>
      </c>
      <c r="AE83" s="14">
        <v>33099.844619883042</v>
      </c>
      <c r="AF83" s="98">
        <v>342</v>
      </c>
      <c r="AG83" s="98">
        <v>157</v>
      </c>
      <c r="AH83" s="99">
        <v>134</v>
      </c>
    </row>
    <row r="84" spans="2:34" s="20" customFormat="1" ht="15.75" x14ac:dyDescent="0.25">
      <c r="B84" s="18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6"/>
      <c r="Y84" s="16"/>
      <c r="Z84" s="15"/>
      <c r="AA84" s="15"/>
      <c r="AB84" s="19"/>
      <c r="AC84" s="19"/>
      <c r="AD84" s="19"/>
      <c r="AE84" s="19"/>
      <c r="AF84" s="13"/>
      <c r="AG84" s="13"/>
      <c r="AH84" s="13"/>
    </row>
    <row r="85" spans="2:34" s="20" customFormat="1" ht="15.75" x14ac:dyDescent="0.25">
      <c r="B85" s="18"/>
      <c r="C85" s="15"/>
      <c r="D85" s="15"/>
      <c r="E85" s="40"/>
      <c r="F85" s="40"/>
      <c r="G85" s="40"/>
      <c r="H85" s="40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6"/>
      <c r="Y85" s="16"/>
      <c r="Z85" s="16"/>
      <c r="AA85" s="16"/>
      <c r="AB85" s="19"/>
      <c r="AC85" s="19"/>
      <c r="AD85" s="19"/>
      <c r="AE85" s="19"/>
      <c r="AF85" s="13"/>
      <c r="AG85" s="13"/>
      <c r="AH85" s="13"/>
    </row>
    <row r="86" spans="2:34" ht="18.75" x14ac:dyDescent="0.3">
      <c r="B86" s="22" t="s">
        <v>20</v>
      </c>
      <c r="E86" s="41"/>
      <c r="F86" s="41"/>
      <c r="G86" s="41"/>
      <c r="H86" s="39"/>
      <c r="U86" s="3"/>
      <c r="V86" s="3"/>
      <c r="W86" s="3"/>
      <c r="X86" s="6"/>
      <c r="Y86" s="6"/>
      <c r="Z86" s="6"/>
      <c r="AA86" s="6"/>
      <c r="AB86" s="7"/>
      <c r="AC86" s="7"/>
      <c r="AD86" s="7"/>
      <c r="AE86" s="2"/>
      <c r="AF86" s="2"/>
      <c r="AG86" s="2"/>
      <c r="AH86" s="2"/>
    </row>
    <row r="87" spans="2:34" x14ac:dyDescent="0.25">
      <c r="B87" s="8" t="s">
        <v>1</v>
      </c>
      <c r="C87" s="9"/>
      <c r="D87" s="9"/>
      <c r="E87" s="9" t="s">
        <v>21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10"/>
      <c r="S87" s="10"/>
      <c r="T87" s="10"/>
      <c r="U87" s="11"/>
      <c r="V87" s="11"/>
      <c r="W87" s="11"/>
      <c r="X87" s="11"/>
      <c r="Y87" s="12"/>
      <c r="Z87" s="12"/>
      <c r="AA87" s="12"/>
      <c r="AB87" s="12"/>
      <c r="AC87" s="12"/>
      <c r="AD87" s="12"/>
      <c r="AE87" s="12"/>
    </row>
    <row r="88" spans="2:34" x14ac:dyDescent="0.25">
      <c r="B88" s="8" t="s">
        <v>44</v>
      </c>
      <c r="C88" s="9"/>
      <c r="D88" s="9"/>
      <c r="E88" s="9" t="s">
        <v>57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10"/>
      <c r="S88" s="10"/>
      <c r="T88" s="10"/>
      <c r="U88" s="11"/>
      <c r="V88" s="11"/>
      <c r="W88" s="11"/>
      <c r="X88" s="11"/>
      <c r="Y88" s="12"/>
      <c r="Z88" s="12"/>
      <c r="AA88" s="12"/>
      <c r="AB88" s="12"/>
      <c r="AC88" s="12"/>
      <c r="AD88" s="12"/>
      <c r="AE88" s="12"/>
    </row>
    <row r="89" spans="2:34" x14ac:dyDescent="0.25">
      <c r="B89" s="8" t="s">
        <v>40</v>
      </c>
      <c r="C89" s="9"/>
      <c r="D89" s="9"/>
      <c r="E89" s="9" t="s">
        <v>22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10"/>
      <c r="S89" s="10"/>
      <c r="T89" s="10"/>
      <c r="U89" s="11"/>
      <c r="V89" s="11"/>
      <c r="W89" s="11"/>
      <c r="X89" s="11"/>
      <c r="Y89" s="12"/>
      <c r="Z89" s="12"/>
      <c r="AA89" s="12"/>
      <c r="AB89" s="12"/>
      <c r="AC89" s="12"/>
      <c r="AD89" s="12"/>
      <c r="AE89" s="12"/>
    </row>
    <row r="90" spans="2:34" x14ac:dyDescent="0.25">
      <c r="B90" s="8" t="s">
        <v>41</v>
      </c>
      <c r="C90" s="9"/>
      <c r="D90" s="9"/>
      <c r="E90" s="9" t="s">
        <v>47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10"/>
      <c r="S90" s="10"/>
      <c r="T90" s="10"/>
      <c r="U90" s="11"/>
      <c r="V90" s="11"/>
      <c r="W90" s="11"/>
      <c r="X90" s="11"/>
      <c r="Y90" s="12"/>
      <c r="Z90" s="12"/>
      <c r="AA90" s="12"/>
      <c r="AB90" s="12"/>
      <c r="AC90" s="12"/>
      <c r="AD90" s="12"/>
      <c r="AE90" s="12"/>
    </row>
    <row r="91" spans="2:34" x14ac:dyDescent="0.25">
      <c r="B91" s="8" t="s">
        <v>4</v>
      </c>
      <c r="C91" s="9"/>
      <c r="D91" s="9"/>
      <c r="E91" s="9" t="s">
        <v>48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10"/>
      <c r="S91" s="10"/>
      <c r="T91" s="10"/>
      <c r="U91" s="11"/>
      <c r="V91" s="11"/>
      <c r="W91" s="11"/>
      <c r="X91" s="11"/>
      <c r="Y91" s="12"/>
      <c r="Z91" s="12"/>
      <c r="AA91" s="12"/>
      <c r="AB91" s="12"/>
      <c r="AC91" s="12"/>
      <c r="AD91" s="12"/>
      <c r="AE91" s="12"/>
    </row>
    <row r="92" spans="2:34" x14ac:dyDescent="0.25">
      <c r="B92" s="8" t="s">
        <v>5</v>
      </c>
      <c r="C92" s="9"/>
      <c r="D92" s="9"/>
      <c r="E92" s="9" t="s">
        <v>49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10"/>
      <c r="S92" s="10"/>
      <c r="T92" s="10"/>
      <c r="U92" s="11"/>
      <c r="V92" s="11"/>
      <c r="W92" s="11"/>
      <c r="X92" s="11"/>
      <c r="Y92" s="12"/>
      <c r="Z92" s="12"/>
      <c r="AA92" s="12"/>
      <c r="AB92" s="12"/>
      <c r="AC92" s="12"/>
      <c r="AD92" s="12"/>
      <c r="AE92" s="12"/>
    </row>
    <row r="93" spans="2:34" x14ac:dyDescent="0.25">
      <c r="B93" s="8" t="s">
        <v>6</v>
      </c>
      <c r="C93" s="9"/>
      <c r="D93" s="9"/>
      <c r="E93" s="9" t="s">
        <v>50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10"/>
      <c r="S93" s="10"/>
      <c r="T93" s="10"/>
      <c r="U93" s="11"/>
      <c r="V93" s="11"/>
      <c r="W93" s="11"/>
      <c r="X93" s="11"/>
      <c r="Y93" s="12"/>
      <c r="Z93" s="12"/>
      <c r="AA93" s="12"/>
      <c r="AB93" s="12"/>
      <c r="AC93" s="12"/>
      <c r="AD93" s="12"/>
      <c r="AE93" s="12"/>
    </row>
    <row r="94" spans="2:34" x14ac:dyDescent="0.25">
      <c r="B94" s="8" t="s">
        <v>45</v>
      </c>
      <c r="C94" s="9"/>
      <c r="D94" s="9"/>
      <c r="E94" s="9" t="s">
        <v>58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10"/>
      <c r="S94" s="10"/>
      <c r="T94" s="10"/>
      <c r="U94" s="11"/>
      <c r="V94" s="11"/>
      <c r="W94" s="11"/>
      <c r="X94" s="11"/>
      <c r="Y94" s="12"/>
      <c r="Z94" s="12"/>
      <c r="AA94" s="12"/>
      <c r="AB94" s="12"/>
      <c r="AC94" s="12"/>
      <c r="AD94" s="12"/>
      <c r="AE94" s="12"/>
    </row>
    <row r="95" spans="2:34" x14ac:dyDescent="0.25">
      <c r="B95" s="8" t="s">
        <v>42</v>
      </c>
      <c r="C95" s="9"/>
      <c r="D95" s="9"/>
      <c r="E95" s="9" t="s">
        <v>56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10"/>
      <c r="S95" s="10"/>
      <c r="T95" s="10"/>
      <c r="U95" s="11"/>
      <c r="V95" s="11"/>
      <c r="W95" s="11"/>
      <c r="X95" s="11"/>
      <c r="Y95" s="12"/>
      <c r="Z95" s="12"/>
      <c r="AA95" s="12"/>
      <c r="AB95" s="12"/>
      <c r="AC95" s="12"/>
      <c r="AD95" s="12"/>
      <c r="AE95" s="12"/>
    </row>
    <row r="96" spans="2:34" x14ac:dyDescent="0.25">
      <c r="B96" s="8" t="s">
        <v>43</v>
      </c>
      <c r="C96" s="9"/>
      <c r="D96" s="9"/>
      <c r="E96" s="9" t="s">
        <v>55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10"/>
      <c r="S96" s="10"/>
      <c r="T96" s="10"/>
      <c r="U96" s="11"/>
      <c r="V96" s="11"/>
      <c r="W96" s="11"/>
      <c r="X96" s="11"/>
      <c r="Y96" s="12"/>
      <c r="Z96" s="12"/>
      <c r="AA96" s="12"/>
      <c r="AB96" s="12"/>
      <c r="AC96" s="12"/>
      <c r="AD96" s="12"/>
      <c r="AE96" s="12"/>
    </row>
    <row r="97" spans="2:34" x14ac:dyDescent="0.25">
      <c r="B97" s="8" t="s">
        <v>14</v>
      </c>
      <c r="C97" s="9"/>
      <c r="D97" s="9"/>
      <c r="E97" s="9" t="s">
        <v>51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10"/>
      <c r="S97" s="10"/>
      <c r="T97" s="10"/>
      <c r="U97" s="11"/>
      <c r="V97" s="11"/>
      <c r="W97" s="11"/>
      <c r="X97" s="11"/>
      <c r="Y97" s="12"/>
      <c r="Z97" s="12"/>
      <c r="AA97" s="12"/>
      <c r="AB97" s="12"/>
      <c r="AC97" s="12"/>
      <c r="AD97" s="12"/>
      <c r="AE97" s="12"/>
    </row>
    <row r="98" spans="2:34" x14ac:dyDescent="0.25">
      <c r="B98" s="8" t="s">
        <v>15</v>
      </c>
      <c r="C98" s="9"/>
      <c r="D98" s="9"/>
      <c r="E98" s="9" t="s">
        <v>52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10"/>
      <c r="S98" s="10"/>
      <c r="T98" s="10"/>
      <c r="U98" s="11"/>
      <c r="V98" s="11"/>
      <c r="W98" s="11"/>
      <c r="X98" s="11"/>
      <c r="Y98" s="12"/>
      <c r="Z98" s="12"/>
      <c r="AA98" s="12"/>
      <c r="AB98" s="12"/>
      <c r="AC98" s="12"/>
      <c r="AD98" s="12"/>
      <c r="AE98" s="12"/>
    </row>
    <row r="99" spans="2:34" x14ac:dyDescent="0.25">
      <c r="B99" s="8" t="s">
        <v>8</v>
      </c>
      <c r="C99" s="9"/>
      <c r="D99" s="9"/>
      <c r="E99" s="9" t="s">
        <v>53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10"/>
      <c r="S99" s="10"/>
      <c r="T99" s="10"/>
      <c r="U99" s="11"/>
      <c r="V99" s="11"/>
      <c r="W99" s="11"/>
      <c r="X99" s="11"/>
      <c r="Y99" s="12"/>
      <c r="Z99" s="12"/>
      <c r="AA99" s="12"/>
      <c r="AB99" s="12"/>
      <c r="AC99" s="12"/>
      <c r="AD99" s="12"/>
      <c r="AE99" s="12"/>
    </row>
    <row r="100" spans="2:34" x14ac:dyDescent="0.25">
      <c r="B100" s="8" t="s">
        <v>23</v>
      </c>
      <c r="C100" s="9"/>
      <c r="D100" s="9"/>
      <c r="E100" s="9" t="s">
        <v>54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10"/>
      <c r="S100" s="10"/>
      <c r="T100" s="10"/>
      <c r="U100" s="11"/>
      <c r="V100" s="11"/>
      <c r="W100" s="11"/>
      <c r="X100" s="11"/>
      <c r="Y100" s="12"/>
      <c r="Z100" s="12"/>
      <c r="AA100" s="12"/>
      <c r="AB100" s="12"/>
      <c r="AC100" s="12"/>
      <c r="AD100" s="12"/>
      <c r="AE100" s="12"/>
    </row>
    <row r="101" spans="2:34" x14ac:dyDescent="0.25">
      <c r="B101" s="8" t="s">
        <v>3</v>
      </c>
      <c r="C101" s="9"/>
      <c r="D101" s="9"/>
      <c r="E101" s="9" t="s">
        <v>24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10"/>
      <c r="S101" s="10"/>
      <c r="T101" s="10"/>
      <c r="U101" s="11"/>
      <c r="V101" s="11"/>
      <c r="W101" s="11"/>
      <c r="X101" s="11"/>
      <c r="Y101" s="12"/>
      <c r="Z101" s="12"/>
      <c r="AA101" s="12"/>
      <c r="AB101" s="12"/>
      <c r="AC101" s="12"/>
      <c r="AD101" s="12"/>
      <c r="AE101" s="12"/>
    </row>
    <row r="102" spans="2:34" x14ac:dyDescent="0.25">
      <c r="B102" s="8" t="s">
        <v>25</v>
      </c>
      <c r="C102" s="9"/>
      <c r="D102" s="9"/>
      <c r="E102" s="9" t="s">
        <v>26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10"/>
      <c r="S102" s="10"/>
      <c r="T102" s="10"/>
      <c r="U102" s="11"/>
      <c r="V102" s="11"/>
      <c r="W102" s="11"/>
      <c r="X102" s="11"/>
      <c r="Y102" s="12"/>
      <c r="Z102" s="12"/>
      <c r="AA102" s="12"/>
      <c r="AB102" s="12"/>
      <c r="AC102" s="12"/>
      <c r="AD102" s="12"/>
      <c r="AE102" s="12"/>
    </row>
    <row r="103" spans="2:34" x14ac:dyDescent="0.25"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1"/>
      <c r="Y103" s="1"/>
      <c r="Z103" s="1"/>
      <c r="AA103" s="1"/>
      <c r="AB103" s="2"/>
      <c r="AC103" s="2"/>
      <c r="AD103" s="2"/>
      <c r="AE103" s="2"/>
      <c r="AF103" s="2"/>
      <c r="AG103" s="2"/>
      <c r="AH103" s="2"/>
    </row>
    <row r="104" spans="2:34" x14ac:dyDescent="0.25">
      <c r="B104" s="107" t="s">
        <v>59</v>
      </c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</row>
  </sheetData>
  <mergeCells count="30">
    <mergeCell ref="M6:N7"/>
    <mergeCell ref="M5:AA5"/>
    <mergeCell ref="O6:Y6"/>
    <mergeCell ref="F6:G6"/>
    <mergeCell ref="F7:F8"/>
    <mergeCell ref="C5:L5"/>
    <mergeCell ref="O7:O8"/>
    <mergeCell ref="P7:P8"/>
    <mergeCell ref="G7:G8"/>
    <mergeCell ref="AA6:AA8"/>
    <mergeCell ref="Z6:Z8"/>
    <mergeCell ref="Q7:Q8"/>
    <mergeCell ref="X7:X8"/>
    <mergeCell ref="Y7:Y8"/>
    <mergeCell ref="B104:R104"/>
    <mergeCell ref="AB5:AH5"/>
    <mergeCell ref="B4:AF4"/>
    <mergeCell ref="R7:T7"/>
    <mergeCell ref="U7:W7"/>
    <mergeCell ref="AB6:AD6"/>
    <mergeCell ref="AC7:AC8"/>
    <mergeCell ref="AD7:AD8"/>
    <mergeCell ref="AE6:AE8"/>
    <mergeCell ref="AF6:AH7"/>
    <mergeCell ref="C6:E7"/>
    <mergeCell ref="H6:J7"/>
    <mergeCell ref="K6:K8"/>
    <mergeCell ref="AB7:AB8"/>
    <mergeCell ref="B5:B8"/>
    <mergeCell ref="L6:L8"/>
  </mergeCells>
  <conditionalFormatting sqref="C9:C14 Q9:AB84 AE9:AH85 J85:AB85">
    <cfRule type="expression" dxfId="8" priority="19">
      <formula>#REF!&lt;&gt;0</formula>
    </cfRule>
  </conditionalFormatting>
  <conditionalFormatting sqref="D10:K14">
    <cfRule type="expression" dxfId="7" priority="8">
      <formula>#REF!&lt;&gt;0</formula>
    </cfRule>
  </conditionalFormatting>
  <conditionalFormatting sqref="D9:P9 C15:K83 G84:K84 C84:F85 G85:H85">
    <cfRule type="expression" dxfId="6" priority="9">
      <formula>#REF!&lt;&gt;0</formula>
    </cfRule>
  </conditionalFormatting>
  <conditionalFormatting sqref="L15:P15">
    <cfRule type="expression" dxfId="5" priority="7">
      <formula>#REF!&lt;&gt;0</formula>
    </cfRule>
  </conditionalFormatting>
  <conditionalFormatting sqref="L28:P28">
    <cfRule type="expression" dxfId="4" priority="6">
      <formula>#REF!&lt;&gt;0</formula>
    </cfRule>
  </conditionalFormatting>
  <conditionalFormatting sqref="L41:P41">
    <cfRule type="expression" dxfId="3" priority="5">
      <formula>#REF!&lt;&gt;0</formula>
    </cfRule>
  </conditionalFormatting>
  <conditionalFormatting sqref="L54:P54">
    <cfRule type="expression" dxfId="2" priority="4">
      <formula>#REF!&lt;&gt;0</formula>
    </cfRule>
  </conditionalFormatting>
  <conditionalFormatting sqref="L67:P67">
    <cfRule type="expression" dxfId="1" priority="2">
      <formula>#REF!&lt;&gt;0</formula>
    </cfRule>
  </conditionalFormatting>
  <conditionalFormatting sqref="L80:P80">
    <cfRule type="expression" dxfId="0" priority="1">
      <formula>#REF!&lt;&gt;0</formula>
    </cfRule>
  </conditionalFormatting>
  <pageMargins left="0.7" right="0.7" top="0.75" bottom="0.75" header="0.3" footer="0.3"/>
  <pageSetup orientation="portrait" r:id="rId1"/>
  <ignoredErrors>
    <ignoredError sqref="AB15 AE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2.xml><?xml version="1.0" encoding="utf-8"?>
<ds:datastoreItem xmlns:ds="http://schemas.openxmlformats.org/officeDocument/2006/customXml" ds:itemID="{2010218E-5891-4668-B407-933F92E1E084}"/>
</file>

<file path=customXml/itemProps3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2021-09-01T20:39:25Z</dcterms:created>
  <dcterms:modified xsi:type="dcterms:W3CDTF">2026-04-16T16:06:42Z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